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FLSV01\iprofile$\t11014\Downloads\"/>
    </mc:Choice>
  </mc:AlternateContent>
  <bookViews>
    <workbookView xWindow="0" yWindow="0" windowWidth="21192" windowHeight="8568" activeTab="2"/>
  </bookViews>
  <sheets>
    <sheet name="10年勤続" sheetId="1" r:id="rId1"/>
    <sheet name="20年勤続" sheetId="2" r:id="rId2"/>
    <sheet name="永年勤続" sheetId="3" r:id="rId3"/>
  </sheets>
  <definedNames>
    <definedName name="_xlnm.Print_Area" localSheetId="0">'10年勤続'!$A$1:$R$42</definedName>
    <definedName name="_xlnm.Print_Area" localSheetId="1">'20年勤続'!$A$1:$R$42</definedName>
    <definedName name="_xlnm.Print_Area" localSheetId="2">永年勤続!$A$1:$S$42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0" i="2" l="1"/>
  <c r="O10" i="1"/>
  <c r="R34" i="3" l="1"/>
  <c r="R32" i="3"/>
  <c r="R30" i="3"/>
  <c r="R28" i="3"/>
  <c r="R26" i="3"/>
  <c r="R24" i="3"/>
  <c r="R22" i="3"/>
  <c r="Q34" i="2"/>
  <c r="Q32" i="2"/>
  <c r="Q30" i="2"/>
  <c r="Q28" i="2"/>
  <c r="Q26" i="2"/>
  <c r="Q24" i="2"/>
  <c r="Q22" i="2"/>
  <c r="R22" i="2"/>
  <c r="S22" i="2"/>
  <c r="V22" i="2"/>
  <c r="AB22" i="2"/>
  <c r="AC22" i="2"/>
  <c r="AD22" i="2" s="1"/>
  <c r="Q34" i="1"/>
  <c r="Q32" i="1"/>
  <c r="Q30" i="1"/>
  <c r="Q28" i="1"/>
  <c r="Q26" i="1"/>
  <c r="Q24" i="1"/>
  <c r="Q22" i="1"/>
  <c r="Q37" i="3"/>
  <c r="O37" i="3"/>
  <c r="I37" i="3"/>
  <c r="O37" i="2"/>
  <c r="I37" i="2"/>
  <c r="T34" i="3" l="1"/>
  <c r="T32" i="3"/>
  <c r="T30" i="3"/>
  <c r="T28" i="3"/>
  <c r="T26" i="3"/>
  <c r="T24" i="3"/>
  <c r="T22" i="3"/>
  <c r="AC34" i="3"/>
  <c r="AD34" i="3" s="1"/>
  <c r="AE34" i="3" s="1"/>
  <c r="AC32" i="3"/>
  <c r="AD32" i="3" s="1"/>
  <c r="AE32" i="3" s="1"/>
  <c r="AC30" i="3"/>
  <c r="AD30" i="3" s="1"/>
  <c r="AE30" i="3" s="1"/>
  <c r="AD28" i="3"/>
  <c r="AE28" i="3" s="1"/>
  <c r="AC28" i="3"/>
  <c r="AD26" i="3"/>
  <c r="AE26" i="3" s="1"/>
  <c r="AC26" i="3"/>
  <c r="AC24" i="3"/>
  <c r="AD24" i="3" s="1"/>
  <c r="AE24" i="3" s="1"/>
  <c r="AE22" i="3"/>
  <c r="AD22" i="3"/>
  <c r="AC22" i="3"/>
  <c r="S34" i="2"/>
  <c r="S32" i="2"/>
  <c r="S30" i="2"/>
  <c r="S28" i="2"/>
  <c r="S26" i="2"/>
  <c r="S24" i="2"/>
  <c r="AB34" i="2"/>
  <c r="AC34" i="2" s="1"/>
  <c r="AD34" i="2" s="1"/>
  <c r="AB32" i="2"/>
  <c r="AC32" i="2" s="1"/>
  <c r="AD32" i="2" s="1"/>
  <c r="AB30" i="2"/>
  <c r="AC30" i="2" s="1"/>
  <c r="AD30" i="2" s="1"/>
  <c r="AB28" i="2"/>
  <c r="AC28" i="2" s="1"/>
  <c r="AD28" i="2" s="1"/>
  <c r="AB26" i="2"/>
  <c r="AC26" i="2" s="1"/>
  <c r="AD26" i="2" s="1"/>
  <c r="AB24" i="2"/>
  <c r="AC24" i="2" s="1"/>
  <c r="AD24" i="2" s="1"/>
  <c r="S34" i="1"/>
  <c r="S32" i="1"/>
  <c r="S30" i="1"/>
  <c r="S28" i="1"/>
  <c r="S26" i="1"/>
  <c r="S24" i="1"/>
  <c r="AB34" i="1"/>
  <c r="AC34" i="1" s="1"/>
  <c r="AD34" i="1" s="1"/>
  <c r="AB32" i="1"/>
  <c r="AC32" i="1" s="1"/>
  <c r="AD32" i="1" s="1"/>
  <c r="AB30" i="1"/>
  <c r="AC30" i="1" s="1"/>
  <c r="AD30" i="1" s="1"/>
  <c r="AB28" i="1"/>
  <c r="AC28" i="1" s="1"/>
  <c r="AD28" i="1" s="1"/>
  <c r="AB26" i="1"/>
  <c r="AC26" i="1" s="1"/>
  <c r="AD26" i="1" s="1"/>
  <c r="AB24" i="1"/>
  <c r="AC24" i="1" s="1"/>
  <c r="AD24" i="1" s="1"/>
  <c r="AB22" i="1"/>
  <c r="AC22" i="1" s="1"/>
  <c r="AD22" i="1" s="1"/>
  <c r="S22" i="1" s="1"/>
  <c r="Q34" i="3" l="1"/>
  <c r="Q32" i="3"/>
  <c r="Q30" i="3"/>
  <c r="Q28" i="3"/>
  <c r="Q26" i="3"/>
  <c r="Q24" i="3"/>
  <c r="Q22" i="3"/>
  <c r="I35" i="1"/>
  <c r="I33" i="1"/>
  <c r="I31" i="1"/>
  <c r="I35" i="2"/>
  <c r="I33" i="2"/>
  <c r="I31" i="2"/>
  <c r="I29" i="2"/>
  <c r="I27" i="2"/>
  <c r="I25" i="2"/>
  <c r="I23" i="2"/>
  <c r="I35" i="3"/>
  <c r="I33" i="3"/>
  <c r="I31" i="3"/>
  <c r="I29" i="3"/>
  <c r="I27" i="3"/>
  <c r="I25" i="3"/>
  <c r="W34" i="3"/>
  <c r="E34" i="3" s="1"/>
  <c r="S34" i="3"/>
  <c r="O34" i="3"/>
  <c r="I34" i="3"/>
  <c r="H34" i="3"/>
  <c r="W32" i="3"/>
  <c r="B32" i="3" s="1"/>
  <c r="S32" i="3"/>
  <c r="O32" i="3"/>
  <c r="I32" i="3"/>
  <c r="H32" i="3"/>
  <c r="F32" i="3"/>
  <c r="E32" i="3"/>
  <c r="D32" i="3"/>
  <c r="C32" i="3"/>
  <c r="A32" i="3"/>
  <c r="W30" i="3"/>
  <c r="G30" i="3" s="1"/>
  <c r="S30" i="3"/>
  <c r="O30" i="3"/>
  <c r="I30" i="3"/>
  <c r="H30" i="3"/>
  <c r="F30" i="3"/>
  <c r="D30" i="3"/>
  <c r="C30" i="3"/>
  <c r="B30" i="3"/>
  <c r="A30" i="3"/>
  <c r="W28" i="3"/>
  <c r="B28" i="3" s="1"/>
  <c r="S28" i="3"/>
  <c r="O28" i="3"/>
  <c r="I28" i="3"/>
  <c r="H28" i="3"/>
  <c r="G28" i="3"/>
  <c r="F28" i="3"/>
  <c r="E28" i="3"/>
  <c r="D28" i="3"/>
  <c r="C28" i="3"/>
  <c r="A28" i="3"/>
  <c r="W26" i="3"/>
  <c r="A26" i="3" s="1"/>
  <c r="S26" i="3"/>
  <c r="O26" i="3"/>
  <c r="I26" i="3"/>
  <c r="H26" i="3"/>
  <c r="D26" i="3"/>
  <c r="B26" i="3"/>
  <c r="W24" i="3"/>
  <c r="S24" i="3"/>
  <c r="O24" i="3"/>
  <c r="I24" i="3"/>
  <c r="H24" i="3"/>
  <c r="G24" i="3"/>
  <c r="F24" i="3"/>
  <c r="E24" i="3"/>
  <c r="D24" i="3"/>
  <c r="C24" i="3"/>
  <c r="B24" i="3"/>
  <c r="A24" i="3"/>
  <c r="W22" i="3"/>
  <c r="C22" i="3" s="1"/>
  <c r="S22" i="3"/>
  <c r="O22" i="3"/>
  <c r="I22" i="3"/>
  <c r="I23" i="3" s="1"/>
  <c r="H22" i="3"/>
  <c r="D22" i="3"/>
  <c r="B22" i="3"/>
  <c r="P18" i="3"/>
  <c r="M18" i="3"/>
  <c r="L18" i="3"/>
  <c r="K18" i="3"/>
  <c r="J18" i="3"/>
  <c r="I18" i="3"/>
  <c r="O10" i="3"/>
  <c r="O9" i="3"/>
  <c r="V34" i="2"/>
  <c r="R34" i="2"/>
  <c r="O34" i="2"/>
  <c r="I34" i="2"/>
  <c r="H34" i="2"/>
  <c r="G34" i="2"/>
  <c r="F34" i="2"/>
  <c r="E34" i="2"/>
  <c r="D34" i="2"/>
  <c r="C34" i="2"/>
  <c r="B34" i="2"/>
  <c r="A34" i="2"/>
  <c r="V32" i="2"/>
  <c r="A32" i="2" s="1"/>
  <c r="R32" i="2"/>
  <c r="O32" i="2"/>
  <c r="I32" i="2"/>
  <c r="H32" i="2"/>
  <c r="F32" i="2"/>
  <c r="D32" i="2"/>
  <c r="C32" i="2"/>
  <c r="B32" i="2"/>
  <c r="V30" i="2"/>
  <c r="F30" i="2" s="1"/>
  <c r="R30" i="2"/>
  <c r="O30" i="2"/>
  <c r="I30" i="2"/>
  <c r="H30" i="2"/>
  <c r="G30" i="2"/>
  <c r="D30" i="2"/>
  <c r="C30" i="2"/>
  <c r="B30" i="2"/>
  <c r="A30" i="2"/>
  <c r="V28" i="2"/>
  <c r="C28" i="2" s="1"/>
  <c r="R28" i="2"/>
  <c r="O28" i="2"/>
  <c r="I28" i="2"/>
  <c r="H28" i="2"/>
  <c r="V26" i="2"/>
  <c r="G26" i="2" s="1"/>
  <c r="R26" i="2"/>
  <c r="O26" i="2"/>
  <c r="I26" i="2"/>
  <c r="H26" i="2"/>
  <c r="E26" i="2"/>
  <c r="D26" i="2"/>
  <c r="C26" i="2"/>
  <c r="B26" i="2"/>
  <c r="A26" i="2"/>
  <c r="V24" i="2"/>
  <c r="R24" i="2"/>
  <c r="O24" i="2"/>
  <c r="I24" i="2"/>
  <c r="H24" i="2"/>
  <c r="G24" i="2"/>
  <c r="F24" i="2"/>
  <c r="E24" i="2"/>
  <c r="D24" i="2"/>
  <c r="C24" i="2"/>
  <c r="B24" i="2"/>
  <c r="A24" i="2"/>
  <c r="B22" i="2"/>
  <c r="O22" i="2"/>
  <c r="I22" i="2"/>
  <c r="H22" i="2"/>
  <c r="C22" i="2"/>
  <c r="P18" i="2"/>
  <c r="M18" i="2"/>
  <c r="L18" i="2"/>
  <c r="K18" i="2"/>
  <c r="J18" i="2"/>
  <c r="I18" i="2"/>
  <c r="O9" i="2"/>
  <c r="R34" i="1"/>
  <c r="O34" i="1"/>
  <c r="I34" i="1"/>
  <c r="R32" i="1"/>
  <c r="O32" i="1"/>
  <c r="I32" i="1"/>
  <c r="R30" i="1"/>
  <c r="O30" i="1"/>
  <c r="I30" i="1"/>
  <c r="R28" i="1"/>
  <c r="O28" i="1"/>
  <c r="I28" i="1"/>
  <c r="I29" i="1" s="1"/>
  <c r="R26" i="1"/>
  <c r="O26" i="1"/>
  <c r="I26" i="1"/>
  <c r="I27" i="1" s="1"/>
  <c r="R24" i="1"/>
  <c r="O24" i="1"/>
  <c r="I24" i="1"/>
  <c r="I25" i="1" s="1"/>
  <c r="I22" i="1"/>
  <c r="O22" i="1"/>
  <c r="O37" i="1" s="1"/>
  <c r="R22" i="1"/>
  <c r="H34" i="1"/>
  <c r="H32" i="1"/>
  <c r="H30" i="1"/>
  <c r="H28" i="1"/>
  <c r="H26" i="1"/>
  <c r="H24" i="1"/>
  <c r="V34" i="1"/>
  <c r="A34" i="1" s="1"/>
  <c r="V32" i="1"/>
  <c r="G32" i="1" s="1"/>
  <c r="V30" i="1"/>
  <c r="B30" i="1" s="1"/>
  <c r="V28" i="1"/>
  <c r="G28" i="1" s="1"/>
  <c r="V26" i="1"/>
  <c r="G26" i="1" s="1"/>
  <c r="V24" i="1"/>
  <c r="A24" i="1" s="1"/>
  <c r="V22" i="1"/>
  <c r="E22" i="1" s="1"/>
  <c r="H22" i="1"/>
  <c r="M18" i="1"/>
  <c r="L18" i="1"/>
  <c r="K18" i="1"/>
  <c r="J18" i="1"/>
  <c r="I18" i="1"/>
  <c r="I37" i="1" l="1"/>
  <c r="I23" i="1"/>
  <c r="F34" i="3"/>
  <c r="E22" i="3"/>
  <c r="C26" i="3"/>
  <c r="G34" i="3"/>
  <c r="F22" i="3"/>
  <c r="G22" i="3"/>
  <c r="E26" i="3"/>
  <c r="A34" i="3"/>
  <c r="F26" i="3"/>
  <c r="G32" i="3"/>
  <c r="B34" i="3"/>
  <c r="A22" i="3"/>
  <c r="G26" i="3"/>
  <c r="E30" i="3"/>
  <c r="C34" i="3"/>
  <c r="D34" i="3"/>
  <c r="D28" i="2"/>
  <c r="E28" i="2"/>
  <c r="E22" i="2"/>
  <c r="F28" i="2"/>
  <c r="F22" i="2"/>
  <c r="G28" i="2"/>
  <c r="E32" i="2"/>
  <c r="G22" i="2"/>
  <c r="F26" i="2"/>
  <c r="A28" i="2"/>
  <c r="G32" i="2"/>
  <c r="A22" i="2"/>
  <c r="B28" i="2"/>
  <c r="E30" i="2"/>
  <c r="D22" i="2"/>
  <c r="B34" i="1"/>
  <c r="C34" i="1"/>
  <c r="D34" i="1"/>
  <c r="E34" i="1"/>
  <c r="F34" i="1"/>
  <c r="G34" i="1"/>
  <c r="E32" i="1"/>
  <c r="C32" i="1"/>
  <c r="F32" i="1"/>
  <c r="A32" i="1"/>
  <c r="B32" i="1"/>
  <c r="D32" i="1"/>
  <c r="D30" i="1"/>
  <c r="A30" i="1"/>
  <c r="C30" i="1"/>
  <c r="F30" i="1"/>
  <c r="E30" i="1"/>
  <c r="G30" i="1"/>
  <c r="A28" i="1"/>
  <c r="B28" i="1"/>
  <c r="C28" i="1"/>
  <c r="D28" i="1"/>
  <c r="E28" i="1"/>
  <c r="F28" i="1"/>
  <c r="B26" i="1"/>
  <c r="A26" i="1"/>
  <c r="D26" i="1"/>
  <c r="C26" i="1"/>
  <c r="E26" i="1"/>
  <c r="F26" i="1"/>
  <c r="B24" i="1"/>
  <c r="C24" i="1"/>
  <c r="D24" i="1"/>
  <c r="E24" i="1"/>
  <c r="F24" i="1"/>
  <c r="G24" i="1"/>
  <c r="F22" i="1"/>
  <c r="C22" i="1"/>
  <c r="B22" i="1"/>
  <c r="D22" i="1"/>
  <c r="G22" i="1"/>
  <c r="A22" i="1"/>
  <c r="O9" i="1"/>
  <c r="P18" i="1"/>
</calcChain>
</file>

<file path=xl/sharedStrings.xml><?xml version="1.0" encoding="utf-8"?>
<sst xmlns="http://schemas.openxmlformats.org/spreadsheetml/2006/main" count="228" uniqueCount="83">
  <si>
    <t>（別紙１）</t>
    <rPh sb="1" eb="3">
      <t>ベッシ</t>
    </rPh>
    <phoneticPr fontId="2"/>
  </si>
  <si>
    <t>１０年勤続リフレッシュ助成事業対象者報告書</t>
    <rPh sb="2" eb="3">
      <t>ネン</t>
    </rPh>
    <rPh sb="3" eb="5">
      <t>キンゾク</t>
    </rPh>
    <rPh sb="11" eb="13">
      <t>ジョセイ</t>
    </rPh>
    <rPh sb="13" eb="15">
      <t>ジギョウ</t>
    </rPh>
    <rPh sb="15" eb="18">
      <t>タイショウシャ</t>
    </rPh>
    <rPh sb="18" eb="21">
      <t>ホウコクショ</t>
    </rPh>
    <phoneticPr fontId="2"/>
  </si>
  <si>
    <t>職員番号</t>
    <rPh sb="0" eb="2">
      <t>ショクイン</t>
    </rPh>
    <rPh sb="2" eb="4">
      <t>バンゴウ</t>
    </rPh>
    <phoneticPr fontId="2"/>
  </si>
  <si>
    <t>所属所コード</t>
    <rPh sb="0" eb="2">
      <t>ショゾク</t>
    </rPh>
    <rPh sb="2" eb="3">
      <t>トコロ</t>
    </rPh>
    <phoneticPr fontId="2"/>
  </si>
  <si>
    <t>氏名</t>
    <rPh sb="0" eb="2">
      <t>シメイ</t>
    </rPh>
    <phoneticPr fontId="2"/>
  </si>
  <si>
    <t>所属所名</t>
    <rPh sb="0" eb="2">
      <t>ショゾク</t>
    </rPh>
    <rPh sb="2" eb="3">
      <t>トコロ</t>
    </rPh>
    <rPh sb="3" eb="4">
      <t>ナ</t>
    </rPh>
    <phoneticPr fontId="2"/>
  </si>
  <si>
    <t>希望品目</t>
    <rPh sb="0" eb="2">
      <t>キボウ</t>
    </rPh>
    <rPh sb="2" eb="3">
      <t>シナ</t>
    </rPh>
    <rPh sb="3" eb="4">
      <t>メ</t>
    </rPh>
    <phoneticPr fontId="2"/>
  </si>
  <si>
    <t>①旅行券</t>
    <rPh sb="1" eb="4">
      <t>リョコウケン</t>
    </rPh>
    <phoneticPr fontId="2"/>
  </si>
  <si>
    <t>②施設利用券</t>
    <rPh sb="1" eb="3">
      <t>シセツ</t>
    </rPh>
    <rPh sb="3" eb="6">
      <t>リヨウケン</t>
    </rPh>
    <phoneticPr fontId="2"/>
  </si>
  <si>
    <t>（取扱業者名）</t>
    <rPh sb="1" eb="3">
      <t>トリアツカイ</t>
    </rPh>
    <rPh sb="3" eb="5">
      <t>ギョウシャ</t>
    </rPh>
    <rPh sb="5" eb="6">
      <t>ナ</t>
    </rPh>
    <phoneticPr fontId="2"/>
  </si>
  <si>
    <t>（あづま荘）</t>
    <rPh sb="4" eb="5">
      <t>ソウ</t>
    </rPh>
    <phoneticPr fontId="2"/>
  </si>
  <si>
    <t>勤続
年数</t>
    <rPh sb="0" eb="1">
      <t>ツトム</t>
    </rPh>
    <rPh sb="1" eb="2">
      <t>ツヅキ</t>
    </rPh>
    <rPh sb="4" eb="5">
      <t>ネン</t>
    </rPh>
    <rPh sb="5" eb="6">
      <t>スウ</t>
    </rPh>
    <phoneticPr fontId="2"/>
  </si>
  <si>
    <t>採用年月日</t>
    <rPh sb="0" eb="1">
      <t>サイ</t>
    </rPh>
    <rPh sb="1" eb="2">
      <t>ヨウ</t>
    </rPh>
    <rPh sb="2" eb="5">
      <t>ネンガッピ</t>
    </rPh>
    <phoneticPr fontId="2"/>
  </si>
  <si>
    <t>一般財団法人福島県教職員互助会理事長</t>
    <rPh sb="0" eb="2">
      <t>イッパン</t>
    </rPh>
    <rPh sb="2" eb="6">
      <t>ザイダンホウジン</t>
    </rPh>
    <rPh sb="6" eb="9">
      <t>フクシマケン</t>
    </rPh>
    <rPh sb="9" eb="12">
      <t>キョウショクイン</t>
    </rPh>
    <rPh sb="12" eb="15">
      <t>ゴジョカイ</t>
    </rPh>
    <rPh sb="15" eb="18">
      <t>リジチョウ</t>
    </rPh>
    <phoneticPr fontId="2"/>
  </si>
  <si>
    <t>所属所長名</t>
    <rPh sb="0" eb="2">
      <t>ショゾク</t>
    </rPh>
    <rPh sb="2" eb="3">
      <t>トコロ</t>
    </rPh>
    <rPh sb="3" eb="4">
      <t>チョウ</t>
    </rPh>
    <rPh sb="4" eb="5">
      <t>ナ</t>
    </rPh>
    <phoneticPr fontId="2"/>
  </si>
  <si>
    <t>　　　　印</t>
    <rPh sb="4" eb="5">
      <t>イン</t>
    </rPh>
    <phoneticPr fontId="2"/>
  </si>
  <si>
    <t>このことについて、下記のとおり報告します。</t>
    <rPh sb="9" eb="11">
      <t>カキ</t>
    </rPh>
    <rPh sb="15" eb="17">
      <t>ホウコク</t>
    </rPh>
    <phoneticPr fontId="2"/>
  </si>
  <si>
    <t>記</t>
    <rPh sb="0" eb="1">
      <t>キ</t>
    </rPh>
    <phoneticPr fontId="2"/>
  </si>
  <si>
    <t>合　　　　　計</t>
    <rPh sb="0" eb="1">
      <t>ゴウ</t>
    </rPh>
    <rPh sb="6" eb="7">
      <t>ケイ</t>
    </rPh>
    <phoneticPr fontId="2"/>
  </si>
  <si>
    <t>件</t>
    <rPh sb="0" eb="1">
      <t>ケン</t>
    </rPh>
    <phoneticPr fontId="2"/>
  </si>
  <si>
    <t>TEL</t>
    <phoneticPr fontId="2"/>
  </si>
  <si>
    <t>（注）</t>
    <rPh sb="1" eb="2">
      <t>チュウ</t>
    </rPh>
    <phoneticPr fontId="2"/>
  </si>
  <si>
    <t>１</t>
    <phoneticPr fontId="2"/>
  </si>
  <si>
    <t>２</t>
    <phoneticPr fontId="2"/>
  </si>
  <si>
    <t>希望品目欄の①・②のいずれか一つを選択し、○印を付けること。</t>
    <rPh sb="0" eb="2">
      <t>キボウ</t>
    </rPh>
    <rPh sb="2" eb="4">
      <t>ヒンモク</t>
    </rPh>
    <rPh sb="4" eb="5">
      <t>ラン</t>
    </rPh>
    <rPh sb="14" eb="15">
      <t>ヒト</t>
    </rPh>
    <rPh sb="17" eb="19">
      <t>センタク</t>
    </rPh>
    <rPh sb="22" eb="23">
      <t>シルシ</t>
    </rPh>
    <rPh sb="24" eb="25">
      <t>ツ</t>
    </rPh>
    <phoneticPr fontId="2"/>
  </si>
  <si>
    <t>旅行券を希望する場合は、取扱業者名を（　）内に記入すること。</t>
    <rPh sb="0" eb="3">
      <t>リョコウケン</t>
    </rPh>
    <rPh sb="4" eb="6">
      <t>キボウ</t>
    </rPh>
    <rPh sb="8" eb="10">
      <t>バアイ</t>
    </rPh>
    <rPh sb="12" eb="14">
      <t>トリアツカイ</t>
    </rPh>
    <rPh sb="14" eb="16">
      <t>ギョウシャ</t>
    </rPh>
    <rPh sb="16" eb="17">
      <t>ナ</t>
    </rPh>
    <rPh sb="21" eb="22">
      <t>ウチ</t>
    </rPh>
    <rPh sb="23" eb="25">
      <t>キニュウ</t>
    </rPh>
    <phoneticPr fontId="2"/>
  </si>
  <si>
    <t>なお、旅行券取扱業者名は、日本旅行、ＪＴＢ、近畿日本、東武トップツアー</t>
    <rPh sb="3" eb="6">
      <t>リョコウケン</t>
    </rPh>
    <rPh sb="6" eb="8">
      <t>トリアツカイ</t>
    </rPh>
    <rPh sb="8" eb="10">
      <t>ギョウシャ</t>
    </rPh>
    <rPh sb="10" eb="11">
      <t>ナ</t>
    </rPh>
    <rPh sb="13" eb="15">
      <t>ニホン</t>
    </rPh>
    <rPh sb="15" eb="17">
      <t>リョコウ</t>
    </rPh>
    <rPh sb="22" eb="24">
      <t>キンキ</t>
    </rPh>
    <rPh sb="24" eb="26">
      <t>ニホン</t>
    </rPh>
    <rPh sb="27" eb="29">
      <t>トウブ</t>
    </rPh>
    <phoneticPr fontId="2"/>
  </si>
  <si>
    <t>の略称を記入すること。</t>
    <rPh sb="1" eb="3">
      <t>リャクショウ</t>
    </rPh>
    <rPh sb="4" eb="6">
      <t>キニュウ</t>
    </rPh>
    <phoneticPr fontId="2"/>
  </si>
  <si>
    <t>←所属所名</t>
    <rPh sb="1" eb="3">
      <t>ショゾク</t>
    </rPh>
    <rPh sb="3" eb="4">
      <t>トコロ</t>
    </rPh>
    <rPh sb="4" eb="5">
      <t>ナ</t>
    </rPh>
    <phoneticPr fontId="2"/>
  </si>
  <si>
    <t>←電話番号</t>
    <rPh sb="1" eb="3">
      <t>デンワ</t>
    </rPh>
    <rPh sb="3" eb="5">
      <t>バンゴウ</t>
    </rPh>
    <phoneticPr fontId="2"/>
  </si>
  <si>
    <t>←所属コード</t>
    <rPh sb="1" eb="3">
      <t>ショゾク</t>
    </rPh>
    <phoneticPr fontId="2"/>
  </si>
  <si>
    <t>希望品目コード</t>
    <rPh sb="0" eb="2">
      <t>キボウ</t>
    </rPh>
    <rPh sb="2" eb="4">
      <t>ヒンモク</t>
    </rPh>
    <phoneticPr fontId="2"/>
  </si>
  <si>
    <t>①旅行券（日本旅行）</t>
    <rPh sb="1" eb="4">
      <t>リョコウケン</t>
    </rPh>
    <rPh sb="5" eb="7">
      <t>ニホン</t>
    </rPh>
    <rPh sb="7" eb="9">
      <t>リョコウ</t>
    </rPh>
    <phoneticPr fontId="2"/>
  </si>
  <si>
    <t>①旅行券（近畿日本）</t>
    <rPh sb="1" eb="4">
      <t>リョコウケン</t>
    </rPh>
    <rPh sb="5" eb="7">
      <t>キンキ</t>
    </rPh>
    <rPh sb="7" eb="9">
      <t>ニホン</t>
    </rPh>
    <phoneticPr fontId="2"/>
  </si>
  <si>
    <t>①旅行券（ＪＴＢ）</t>
    <rPh sb="1" eb="4">
      <t>リョコウケン</t>
    </rPh>
    <phoneticPr fontId="2"/>
  </si>
  <si>
    <t>①旅行券(東武ﾄｯﾌﾟﾂｱｰ)</t>
    <rPh sb="1" eb="4">
      <t>リョコウケン</t>
    </rPh>
    <rPh sb="5" eb="7">
      <t>トウブ</t>
    </rPh>
    <phoneticPr fontId="2"/>
  </si>
  <si>
    <t>②施設利用券(あづま荘)</t>
    <rPh sb="1" eb="3">
      <t>シセツ</t>
    </rPh>
    <rPh sb="3" eb="6">
      <t>リヨウケン</t>
    </rPh>
    <rPh sb="10" eb="11">
      <t>ソウ</t>
    </rPh>
    <phoneticPr fontId="2"/>
  </si>
  <si>
    <t>２０年勤続リフレッシュ助成事業対象者報告書</t>
    <rPh sb="2" eb="3">
      <t>ネン</t>
    </rPh>
    <rPh sb="3" eb="5">
      <t>キンゾク</t>
    </rPh>
    <rPh sb="11" eb="13">
      <t>ジョセイ</t>
    </rPh>
    <rPh sb="13" eb="15">
      <t>ジギョウ</t>
    </rPh>
    <rPh sb="15" eb="18">
      <t>タイショウシャ</t>
    </rPh>
    <rPh sb="18" eb="21">
      <t>ホウコクショ</t>
    </rPh>
    <phoneticPr fontId="2"/>
  </si>
  <si>
    <t>罫線で囲まれたセルに入力すると左の所定欄に当該入力内容を表示します。</t>
    <rPh sb="0" eb="2">
      <t>ケイセン</t>
    </rPh>
    <rPh sb="3" eb="4">
      <t>カコ</t>
    </rPh>
    <rPh sb="10" eb="12">
      <t>ニュウリョク</t>
    </rPh>
    <rPh sb="15" eb="16">
      <t>ヒダリ</t>
    </rPh>
    <rPh sb="17" eb="19">
      <t>ショテイ</t>
    </rPh>
    <rPh sb="19" eb="20">
      <t>ラン</t>
    </rPh>
    <rPh sb="21" eb="23">
      <t>トウガイ</t>
    </rPh>
    <rPh sb="23" eb="25">
      <t>ニュウリョク</t>
    </rPh>
    <rPh sb="25" eb="27">
      <t>ナイヨウ</t>
    </rPh>
    <rPh sb="28" eb="30">
      <t>ヒョウジ</t>
    </rPh>
    <phoneticPr fontId="2"/>
  </si>
  <si>
    <t>※報告年月日部分は「R2/8/5」形式で入力すると左記の表示形式で表示されます。</t>
    <rPh sb="1" eb="3">
      <t>ホウコク</t>
    </rPh>
    <rPh sb="3" eb="6">
      <t>ネンガッピ</t>
    </rPh>
    <rPh sb="6" eb="8">
      <t>ブブン</t>
    </rPh>
    <rPh sb="17" eb="19">
      <t>ケイシキ</t>
    </rPh>
    <rPh sb="20" eb="22">
      <t>ニュウリョク</t>
    </rPh>
    <rPh sb="25" eb="27">
      <t>サキ</t>
    </rPh>
    <rPh sb="28" eb="30">
      <t>ヒョウジ</t>
    </rPh>
    <rPh sb="30" eb="32">
      <t>ケイシキ</t>
    </rPh>
    <rPh sb="33" eb="35">
      <t>ヒョウジ</t>
    </rPh>
    <phoneticPr fontId="2"/>
  </si>
  <si>
    <t>（別紙３）</t>
    <rPh sb="1" eb="3">
      <t>ベッシ</t>
    </rPh>
    <phoneticPr fontId="2"/>
  </si>
  <si>
    <t>永年勤続リフレッシュ助成事業対象者報告書</t>
    <rPh sb="0" eb="2">
      <t>エイネン</t>
    </rPh>
    <rPh sb="2" eb="4">
      <t>キンゾク</t>
    </rPh>
    <rPh sb="10" eb="12">
      <t>ジョセイ</t>
    </rPh>
    <rPh sb="12" eb="14">
      <t>ジギョウ</t>
    </rPh>
    <rPh sb="14" eb="17">
      <t>タイショウシャ</t>
    </rPh>
    <rPh sb="17" eb="20">
      <t>ホウコクショ</t>
    </rPh>
    <phoneticPr fontId="2"/>
  </si>
  <si>
    <t>（別紙２）</t>
    <rPh sb="1" eb="3">
      <t>ベッシ</t>
    </rPh>
    <phoneticPr fontId="2"/>
  </si>
  <si>
    <t>カード</t>
    <phoneticPr fontId="2"/>
  </si>
  <si>
    <t>③図 書</t>
    <rPh sb="1" eb="2">
      <t>ズ</t>
    </rPh>
    <rPh sb="3" eb="4">
      <t>ショ</t>
    </rPh>
    <phoneticPr fontId="2"/>
  </si>
  <si>
    <t>③図書カード</t>
    <rPh sb="1" eb="3">
      <t>トショ</t>
    </rPh>
    <phoneticPr fontId="2"/>
  </si>
  <si>
    <t>希望品目欄の①～③のいずれか一つを選択し、○印を付けること。</t>
    <rPh sb="0" eb="2">
      <t>キボウ</t>
    </rPh>
    <rPh sb="2" eb="4">
      <t>ヒンモク</t>
    </rPh>
    <rPh sb="4" eb="5">
      <t>ラン</t>
    </rPh>
    <rPh sb="14" eb="15">
      <t>ヒト</t>
    </rPh>
    <rPh sb="17" eb="19">
      <t>センタク</t>
    </rPh>
    <rPh sb="22" eb="23">
      <t>シルシ</t>
    </rPh>
    <rPh sb="24" eb="25">
      <t>ツ</t>
    </rPh>
    <phoneticPr fontId="2"/>
  </si>
  <si>
    <t>※この列（Ｓ列）から右は印刷されません。</t>
    <rPh sb="3" eb="4">
      <t>レツ</t>
    </rPh>
    <rPh sb="6" eb="7">
      <t>レツ</t>
    </rPh>
    <rPh sb="10" eb="11">
      <t>ミギ</t>
    </rPh>
    <rPh sb="12" eb="14">
      <t>インサツ</t>
    </rPh>
    <phoneticPr fontId="2"/>
  </si>
  <si>
    <t>※この列（Ｔ列）から右は印刷されません。</t>
    <rPh sb="3" eb="4">
      <t>レツ</t>
    </rPh>
    <rPh sb="6" eb="7">
      <t>レツ</t>
    </rPh>
    <rPh sb="10" eb="11">
      <t>ミギ</t>
    </rPh>
    <rPh sb="12" eb="14">
      <t>インサツ</t>
    </rPh>
    <phoneticPr fontId="2"/>
  </si>
  <si>
    <t>※職員番号のチェックを行っていますので、存在しない職員番号が入力されると</t>
    <rPh sb="1" eb="3">
      <t>ショクイン</t>
    </rPh>
    <rPh sb="3" eb="5">
      <t>バンゴウ</t>
    </rPh>
    <rPh sb="11" eb="12">
      <t>オコナ</t>
    </rPh>
    <rPh sb="20" eb="22">
      <t>ソンザイ</t>
    </rPh>
    <rPh sb="25" eb="27">
      <t>ショクイン</t>
    </rPh>
    <rPh sb="27" eb="29">
      <t>バンゴウ</t>
    </rPh>
    <rPh sb="30" eb="32">
      <t>ニュウリョク</t>
    </rPh>
    <phoneticPr fontId="2"/>
  </si>
  <si>
    <t>　「番号確認」のメッセージを表示します。</t>
    <rPh sb="2" eb="4">
      <t>バンゴウ</t>
    </rPh>
    <rPh sb="4" eb="6">
      <t>カクニン</t>
    </rPh>
    <rPh sb="14" eb="16">
      <t>ヒョウジ</t>
    </rPh>
    <phoneticPr fontId="2"/>
  </si>
  <si>
    <t>↑</t>
    <phoneticPr fontId="2"/>
  </si>
  <si>
    <t>←職員番号1</t>
    <rPh sb="1" eb="3">
      <t>ショクイン</t>
    </rPh>
    <rPh sb="3" eb="5">
      <t>バンゴウ</t>
    </rPh>
    <phoneticPr fontId="2"/>
  </si>
  <si>
    <t>←氏名1</t>
    <rPh sb="1" eb="3">
      <t>シメイ</t>
    </rPh>
    <phoneticPr fontId="2"/>
  </si>
  <si>
    <t>←職員番号2</t>
    <rPh sb="1" eb="3">
      <t>ショクイン</t>
    </rPh>
    <rPh sb="3" eb="5">
      <t>バンゴウ</t>
    </rPh>
    <phoneticPr fontId="2"/>
  </si>
  <si>
    <t>←氏名2</t>
    <rPh sb="1" eb="3">
      <t>シメイ</t>
    </rPh>
    <phoneticPr fontId="2"/>
  </si>
  <si>
    <t>←職員番号3</t>
    <rPh sb="1" eb="3">
      <t>ショクイン</t>
    </rPh>
    <rPh sb="3" eb="5">
      <t>バンゴウ</t>
    </rPh>
    <phoneticPr fontId="2"/>
  </si>
  <si>
    <t>←氏名3</t>
    <rPh sb="1" eb="3">
      <t>シメイ</t>
    </rPh>
    <phoneticPr fontId="2"/>
  </si>
  <si>
    <t>←職員番号4</t>
    <rPh sb="1" eb="3">
      <t>ショクイン</t>
    </rPh>
    <rPh sb="3" eb="5">
      <t>バンゴウ</t>
    </rPh>
    <phoneticPr fontId="2"/>
  </si>
  <si>
    <t>←氏名4</t>
    <rPh sb="1" eb="3">
      <t>シメイ</t>
    </rPh>
    <phoneticPr fontId="2"/>
  </si>
  <si>
    <t>←職員番号5</t>
    <rPh sb="1" eb="3">
      <t>ショクイン</t>
    </rPh>
    <rPh sb="3" eb="5">
      <t>バンゴウ</t>
    </rPh>
    <phoneticPr fontId="2"/>
  </si>
  <si>
    <t>←氏名5</t>
    <rPh sb="1" eb="3">
      <t>シメイ</t>
    </rPh>
    <phoneticPr fontId="2"/>
  </si>
  <si>
    <t>←職員番号6</t>
    <rPh sb="1" eb="3">
      <t>ショクイン</t>
    </rPh>
    <rPh sb="3" eb="5">
      <t>バンゴウ</t>
    </rPh>
    <phoneticPr fontId="2"/>
  </si>
  <si>
    <t>←氏名6</t>
    <rPh sb="1" eb="3">
      <t>シメイ</t>
    </rPh>
    <phoneticPr fontId="2"/>
  </si>
  <si>
    <t>←職員番号7</t>
    <rPh sb="1" eb="3">
      <t>ショクイン</t>
    </rPh>
    <rPh sb="3" eb="5">
      <t>バンゴウ</t>
    </rPh>
    <phoneticPr fontId="2"/>
  </si>
  <si>
    <t>←氏名7</t>
    <rPh sb="1" eb="3">
      <t>シメイ</t>
    </rPh>
    <phoneticPr fontId="2"/>
  </si>
  <si>
    <t>←希望品目1（上記コードを入力）</t>
    <rPh sb="1" eb="3">
      <t>キボウ</t>
    </rPh>
    <rPh sb="3" eb="5">
      <t>ヒンモク</t>
    </rPh>
    <rPh sb="7" eb="9">
      <t>ジョウキ</t>
    </rPh>
    <rPh sb="13" eb="15">
      <t>ニュウリョク</t>
    </rPh>
    <phoneticPr fontId="2"/>
  </si>
  <si>
    <t>←採用年月日1（H22/4/1のように入力）</t>
    <rPh sb="1" eb="3">
      <t>サイヨウ</t>
    </rPh>
    <rPh sb="3" eb="6">
      <t>ネンガッピ</t>
    </rPh>
    <rPh sb="19" eb="21">
      <t>ニュウリョク</t>
    </rPh>
    <phoneticPr fontId="2"/>
  </si>
  <si>
    <t>←希望品目2（上記コードを入力）</t>
    <rPh sb="1" eb="3">
      <t>キボウ</t>
    </rPh>
    <rPh sb="3" eb="5">
      <t>ヒンモク</t>
    </rPh>
    <rPh sb="7" eb="9">
      <t>ジョウキ</t>
    </rPh>
    <rPh sb="13" eb="15">
      <t>ニュウリョク</t>
    </rPh>
    <phoneticPr fontId="2"/>
  </si>
  <si>
    <t>←採用年月日2（H22/4/1のように入力）</t>
    <rPh sb="1" eb="3">
      <t>サイヨウ</t>
    </rPh>
    <rPh sb="3" eb="6">
      <t>ネンガッピ</t>
    </rPh>
    <rPh sb="19" eb="21">
      <t>ニュウリョク</t>
    </rPh>
    <phoneticPr fontId="2"/>
  </si>
  <si>
    <t>←希望品目3（上記コードを入力）</t>
    <rPh sb="1" eb="3">
      <t>キボウ</t>
    </rPh>
    <rPh sb="3" eb="5">
      <t>ヒンモク</t>
    </rPh>
    <rPh sb="7" eb="9">
      <t>ジョウキ</t>
    </rPh>
    <rPh sb="13" eb="15">
      <t>ニュウリョク</t>
    </rPh>
    <phoneticPr fontId="2"/>
  </si>
  <si>
    <t>←採用年月日3（H22/4/1のように入力）</t>
    <rPh sb="1" eb="3">
      <t>サイヨウ</t>
    </rPh>
    <rPh sb="3" eb="6">
      <t>ネンガッピ</t>
    </rPh>
    <rPh sb="19" eb="21">
      <t>ニュウリョク</t>
    </rPh>
    <phoneticPr fontId="2"/>
  </si>
  <si>
    <t>←希望品目4（上記コードを入力）</t>
    <rPh sb="1" eb="3">
      <t>キボウ</t>
    </rPh>
    <rPh sb="3" eb="5">
      <t>ヒンモク</t>
    </rPh>
    <rPh sb="7" eb="9">
      <t>ジョウキ</t>
    </rPh>
    <rPh sb="13" eb="15">
      <t>ニュウリョク</t>
    </rPh>
    <phoneticPr fontId="2"/>
  </si>
  <si>
    <t>←採用年月日4（H22/4/1のように入力）</t>
    <rPh sb="1" eb="3">
      <t>サイヨウ</t>
    </rPh>
    <rPh sb="3" eb="6">
      <t>ネンガッピ</t>
    </rPh>
    <rPh sb="19" eb="21">
      <t>ニュウリョク</t>
    </rPh>
    <phoneticPr fontId="2"/>
  </si>
  <si>
    <t>←希望品目5（上記コードを入力）</t>
    <rPh sb="1" eb="3">
      <t>キボウ</t>
    </rPh>
    <rPh sb="3" eb="5">
      <t>ヒンモク</t>
    </rPh>
    <rPh sb="7" eb="9">
      <t>ジョウキ</t>
    </rPh>
    <rPh sb="13" eb="15">
      <t>ニュウリョク</t>
    </rPh>
    <phoneticPr fontId="2"/>
  </si>
  <si>
    <t>←採用年月日5（H22/4/1のように入力）</t>
    <rPh sb="1" eb="3">
      <t>サイヨウ</t>
    </rPh>
    <rPh sb="3" eb="6">
      <t>ネンガッピ</t>
    </rPh>
    <rPh sb="19" eb="21">
      <t>ニュウリョク</t>
    </rPh>
    <phoneticPr fontId="2"/>
  </si>
  <si>
    <t>←希望品目6（上記コードを入力）</t>
    <rPh sb="1" eb="3">
      <t>キボウ</t>
    </rPh>
    <rPh sb="3" eb="5">
      <t>ヒンモク</t>
    </rPh>
    <rPh sb="7" eb="9">
      <t>ジョウキ</t>
    </rPh>
    <rPh sb="13" eb="15">
      <t>ニュウリョク</t>
    </rPh>
    <phoneticPr fontId="2"/>
  </si>
  <si>
    <t>←採用年月日6（H22/4/1のように入力）</t>
    <rPh sb="1" eb="3">
      <t>サイヨウ</t>
    </rPh>
    <rPh sb="3" eb="6">
      <t>ネンガッピ</t>
    </rPh>
    <rPh sb="19" eb="21">
      <t>ニュウリョク</t>
    </rPh>
    <phoneticPr fontId="2"/>
  </si>
  <si>
    <t>←希望品目7（上記コードを入力）</t>
    <rPh sb="1" eb="3">
      <t>キボウ</t>
    </rPh>
    <rPh sb="3" eb="5">
      <t>ヒンモク</t>
    </rPh>
    <rPh sb="7" eb="9">
      <t>ジョウキ</t>
    </rPh>
    <rPh sb="13" eb="15">
      <t>ニュウリョク</t>
    </rPh>
    <phoneticPr fontId="2"/>
  </si>
  <si>
    <t>←採用年月日7（H22/4/1のように入力）</t>
    <rPh sb="1" eb="3">
      <t>サイヨウ</t>
    </rPh>
    <rPh sb="3" eb="6">
      <t>ネンガッピ</t>
    </rPh>
    <rPh sb="19" eb="21">
      <t>ニュウリョク</t>
    </rPh>
    <phoneticPr fontId="2"/>
  </si>
  <si>
    <t>←報告する年度の末日の年月日を「R3/3/31」のように入力</t>
    <rPh sb="1" eb="3">
      <t>ホウコク</t>
    </rPh>
    <rPh sb="5" eb="7">
      <t>ネンド</t>
    </rPh>
    <rPh sb="8" eb="10">
      <t>マツジツ</t>
    </rPh>
    <rPh sb="11" eb="14">
      <t>ネンガッピ</t>
    </rPh>
    <rPh sb="28" eb="30">
      <t>ニュウリョク</t>
    </rPh>
    <phoneticPr fontId="2"/>
  </si>
  <si>
    <t>　　　 年　 月　 日</t>
    <rPh sb="4" eb="5">
      <t>ネン</t>
    </rPh>
    <rPh sb="7" eb="8">
      <t>ガツ</t>
    </rPh>
    <rPh sb="10" eb="11">
      <t>ニチ</t>
    </rPh>
    <phoneticPr fontId="2"/>
  </si>
  <si>
    <t>　　　　年　　月　　日</t>
    <rPh sb="4" eb="5">
      <t>ネン</t>
    </rPh>
    <rPh sb="7" eb="8">
      <t>ガツ</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</si>
</sst>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411]ge\.m\.d;@"/>
  </numFmts>
  <fonts count="6"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b/>
      <sz val="20"/>
      <color theme="1"/>
      <name val="ＭＳ Ｐ明朝"/>
      <family val="1"/>
      <charset val="128"/>
    </font>
    <font>
      <sz val="10"/>
      <color theme="1"/>
      <name val="ＭＳ 明朝"/>
      <family val="1"/>
      <charset val="128"/>
    </font>
    <font>
      <b/>
      <sz val="11"/>
      <color theme="1"/>
      <name val="ＭＳ 明朝"/>
      <family val="1"/>
      <charset val="128"/>
    </font>
  </fonts>
  <fills count="3">
    <fill>
      <patternFill patternType="none"/>
    </fill>
    <fill>
      <patternFill patternType="gray125"/>
    </fill>
    <fill>
      <patternFill patternType="solid">
        <fgColor theme="8" tint="0.79998168889431442"/>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thin">
        <color auto="1"/>
      </right>
      <top style="thin">
        <color auto="1"/>
      </top>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thin">
        <color auto="1"/>
      </right>
      <top/>
      <bottom style="thin">
        <color auto="1"/>
      </bottom>
      <diagonal/>
    </border>
  </borders>
  <cellStyleXfs count="1">
    <xf numFmtId="0" fontId="0" fillId="0" borderId="0">
      <alignment vertical="center"/>
    </xf>
  </cellStyleXfs>
  <cellXfs count="92">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6" xfId="0" applyFont="1" applyBorder="1">
      <alignment vertical="center"/>
    </xf>
    <xf numFmtId="0" fontId="1" fillId="0" borderId="7" xfId="0" applyFont="1" applyBorder="1">
      <alignment vertical="center"/>
    </xf>
    <xf numFmtId="176" fontId="1" fillId="0" borderId="0" xfId="0" applyNumberFormat="1" applyFont="1" applyAlignment="1">
      <alignment horizontal="distributed" vertical="center" indent="1"/>
    </xf>
    <xf numFmtId="0" fontId="0" fillId="0" borderId="0" xfId="0" applyAlignment="1">
      <alignment horizontal="distributed" vertical="center" indent="1"/>
    </xf>
    <xf numFmtId="0" fontId="0" fillId="0" borderId="0" xfId="0" applyAlignment="1">
      <alignment horizontal="center" vertical="center"/>
    </xf>
    <xf numFmtId="0" fontId="1" fillId="0" borderId="0" xfId="0" applyFont="1" applyAlignment="1">
      <alignment horizontal="left" vertical="center"/>
    </xf>
    <xf numFmtId="0" fontId="1" fillId="0" borderId="9" xfId="0" applyFont="1" applyBorder="1">
      <alignment vertical="center"/>
    </xf>
    <xf numFmtId="0" fontId="1" fillId="0" borderId="10" xfId="0" applyFont="1" applyBorder="1">
      <alignment vertical="center"/>
    </xf>
    <xf numFmtId="0" fontId="1" fillId="0" borderId="11"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0" borderId="18" xfId="0" applyFont="1" applyBorder="1">
      <alignment vertical="center"/>
    </xf>
    <xf numFmtId="0" fontId="4" fillId="0" borderId="11" xfId="0" applyFont="1" applyBorder="1" applyAlignment="1">
      <alignment horizontal="right" vertical="top"/>
    </xf>
    <xf numFmtId="0" fontId="1" fillId="0" borderId="0" xfId="0" quotePrefix="1" applyFont="1">
      <alignmen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5" fillId="0" borderId="0" xfId="0" applyFont="1" applyAlignment="1">
      <alignment horizontal="center" vertical="center"/>
    </xf>
    <xf numFmtId="0" fontId="1" fillId="0" borderId="16" xfId="0" applyFont="1" applyBorder="1" applyAlignment="1">
      <alignment horizontal="center" vertical="center"/>
    </xf>
    <xf numFmtId="0" fontId="1" fillId="0" borderId="18" xfId="0" applyFont="1" applyBorder="1" applyAlignment="1">
      <alignment horizontal="center" vertical="center"/>
    </xf>
    <xf numFmtId="0" fontId="0" fillId="0" borderId="15" xfId="0" applyBorder="1" applyAlignment="1">
      <alignment horizontal="center" vertical="center"/>
    </xf>
    <xf numFmtId="0" fontId="5" fillId="0" borderId="0" xfId="0" applyFont="1">
      <alignment vertical="center"/>
    </xf>
    <xf numFmtId="0" fontId="1" fillId="2" borderId="1" xfId="0" applyFont="1" applyFill="1" applyBorder="1">
      <alignment vertical="center"/>
    </xf>
    <xf numFmtId="0" fontId="1" fillId="2" borderId="1" xfId="0" applyFont="1" applyFill="1" applyBorder="1" applyAlignment="1">
      <alignment horizontal="center" vertical="center"/>
    </xf>
    <xf numFmtId="176" fontId="1" fillId="2" borderId="1" xfId="0" applyNumberFormat="1" applyFont="1" applyFill="1" applyBorder="1" applyAlignment="1">
      <alignment horizontal="center" vertical="center"/>
    </xf>
    <xf numFmtId="0" fontId="1" fillId="0" borderId="0" xfId="0" applyFont="1" applyAlignment="1">
      <alignment vertical="center"/>
    </xf>
    <xf numFmtId="0" fontId="0" fillId="0" borderId="0" xfId="0" applyAlignment="1">
      <alignment vertical="center"/>
    </xf>
    <xf numFmtId="0" fontId="1" fillId="0" borderId="0" xfId="0" applyFont="1" applyAlignment="1">
      <alignment horizontal="center" vertical="center"/>
    </xf>
    <xf numFmtId="0" fontId="5" fillId="0" borderId="0" xfId="0" applyFont="1" applyAlignment="1">
      <alignment horizontal="righ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20" xfId="0" applyFont="1" applyBorder="1" applyAlignment="1">
      <alignment horizontal="center" vertical="center"/>
    </xf>
    <xf numFmtId="0" fontId="0" fillId="0" borderId="23" xfId="0" applyBorder="1" applyAlignment="1">
      <alignment horizontal="center" vertical="center"/>
    </xf>
    <xf numFmtId="0" fontId="1" fillId="0" borderId="16" xfId="0" applyFont="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3" fillId="0" borderId="0" xfId="0" applyFont="1" applyAlignment="1">
      <alignment horizontal="center" vertical="center"/>
    </xf>
    <xf numFmtId="176" fontId="1" fillId="0" borderId="0" xfId="0" applyNumberFormat="1" applyFont="1" applyAlignment="1">
      <alignment horizontal="distributed" vertical="center" indent="1"/>
    </xf>
    <xf numFmtId="0" fontId="0" fillId="0" borderId="0" xfId="0" applyAlignment="1">
      <alignment horizontal="distributed" vertical="center" indent="1"/>
    </xf>
    <xf numFmtId="0" fontId="1" fillId="0" borderId="0" xfId="0" applyFont="1" applyAlignment="1">
      <alignment horizontal="distributed" vertical="center"/>
    </xf>
    <xf numFmtId="0" fontId="0" fillId="0" borderId="0" xfId="0" applyAlignment="1">
      <alignment horizontal="distributed" vertical="center"/>
    </xf>
    <xf numFmtId="0" fontId="1" fillId="0" borderId="0" xfId="0" applyFont="1" applyAlignment="1">
      <alignment horizontal="center" vertical="center"/>
    </xf>
    <xf numFmtId="0" fontId="0" fillId="0" borderId="0" xfId="0" applyAlignment="1">
      <alignment horizontal="center" vertical="center"/>
    </xf>
    <xf numFmtId="0" fontId="1" fillId="0" borderId="6" xfId="0" applyFont="1" applyBorder="1" applyAlignment="1">
      <alignment horizontal="center" vertical="center"/>
    </xf>
    <xf numFmtId="0" fontId="0" fillId="0" borderId="7" xfId="0" applyBorder="1" applyAlignment="1">
      <alignment horizontal="center" vertical="center"/>
    </xf>
    <xf numFmtId="0" fontId="1" fillId="0" borderId="9" xfId="0" applyFont="1" applyBorder="1" applyAlignment="1">
      <alignment horizontal="distributed" vertical="center" indent="1"/>
    </xf>
    <xf numFmtId="0" fontId="0" fillId="0" borderId="10" xfId="0" applyBorder="1" applyAlignment="1">
      <alignment horizontal="distributed" vertical="center" indent="1"/>
    </xf>
    <xf numFmtId="0" fontId="0" fillId="0" borderId="11" xfId="0" applyBorder="1" applyAlignment="1">
      <alignment horizontal="distributed" vertical="center" indent="1"/>
    </xf>
    <xf numFmtId="0" fontId="0" fillId="0" borderId="5" xfId="0" applyBorder="1" applyAlignment="1">
      <alignment horizontal="distributed" vertical="center" indent="1"/>
    </xf>
    <xf numFmtId="0" fontId="0" fillId="0" borderId="0" xfId="0" applyBorder="1" applyAlignment="1">
      <alignment horizontal="distributed" vertical="center" indent="1"/>
    </xf>
    <xf numFmtId="0" fontId="0" fillId="0" borderId="12" xfId="0" applyBorder="1" applyAlignment="1">
      <alignment horizontal="distributed" vertical="center" indent="1"/>
    </xf>
    <xf numFmtId="0" fontId="0" fillId="0" borderId="13" xfId="0" applyBorder="1" applyAlignment="1">
      <alignment horizontal="distributed" vertical="center" indent="1"/>
    </xf>
    <xf numFmtId="0" fontId="0" fillId="0" borderId="14" xfId="0" applyBorder="1" applyAlignment="1">
      <alignment horizontal="distributed" vertical="center" indent="1"/>
    </xf>
    <xf numFmtId="0" fontId="0" fillId="0" borderId="15" xfId="0" applyBorder="1" applyAlignment="1">
      <alignment horizontal="distributed" vertical="center" indent="1"/>
    </xf>
    <xf numFmtId="0" fontId="1" fillId="0" borderId="16" xfId="0" applyFont="1" applyBorder="1" applyAlignment="1">
      <alignment horizontal="distributed" vertical="center" indent="2"/>
    </xf>
    <xf numFmtId="0" fontId="0" fillId="0" borderId="5" xfId="0" applyBorder="1" applyAlignment="1">
      <alignment horizontal="distributed" vertical="center" indent="2"/>
    </xf>
    <xf numFmtId="0" fontId="0" fillId="0" borderId="13" xfId="0" applyBorder="1" applyAlignment="1">
      <alignment horizontal="distributed" vertical="center" indent="2"/>
    </xf>
    <xf numFmtId="0" fontId="1" fillId="0" borderId="6" xfId="0" applyFont="1" applyBorder="1" applyAlignment="1">
      <alignment horizontal="distributed" vertical="center" indent="3"/>
    </xf>
    <xf numFmtId="0" fontId="0" fillId="0" borderId="8" xfId="0" applyBorder="1" applyAlignment="1">
      <alignment horizontal="distributed" vertical="center" indent="3"/>
    </xf>
    <xf numFmtId="0" fontId="1" fillId="0" borderId="9" xfId="0" applyFont="1" applyBorder="1" applyAlignment="1">
      <alignment horizontal="center" vertical="center"/>
    </xf>
    <xf numFmtId="0" fontId="0" fillId="0" borderId="10" xfId="0" applyBorder="1" applyAlignment="1">
      <alignment horizontal="center" vertical="center"/>
    </xf>
    <xf numFmtId="0" fontId="1" fillId="0" borderId="13"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176" fontId="1" fillId="0" borderId="0" xfId="0" quotePrefix="1" applyNumberFormat="1" applyFont="1" applyAlignment="1">
      <alignment vertical="center"/>
    </xf>
    <xf numFmtId="0" fontId="0" fillId="0" borderId="0" xfId="0" applyAlignment="1">
      <alignment vertical="center"/>
    </xf>
    <xf numFmtId="0" fontId="1" fillId="0" borderId="19" xfId="0" applyFont="1" applyBorder="1" applyAlignment="1">
      <alignment horizontal="center" vertical="center"/>
    </xf>
    <xf numFmtId="0" fontId="0" fillId="0" borderId="22" xfId="0" applyBorder="1" applyAlignment="1">
      <alignment horizontal="center" vertical="center"/>
    </xf>
    <xf numFmtId="177" fontId="1" fillId="0" borderId="16" xfId="0" applyNumberFormat="1" applyFont="1" applyBorder="1" applyAlignment="1">
      <alignment horizontal="center" vertical="center"/>
    </xf>
    <xf numFmtId="177" fontId="0" fillId="0" borderId="18" xfId="0" applyNumberFormat="1" applyBorder="1" applyAlignment="1">
      <alignment horizontal="center" vertical="center"/>
    </xf>
    <xf numFmtId="0" fontId="1" fillId="0" borderId="21" xfId="0" applyFont="1" applyBorder="1" applyAlignment="1">
      <alignment horizontal="center" vertical="center"/>
    </xf>
    <xf numFmtId="0" fontId="0" fillId="0" borderId="24" xfId="0" applyBorder="1" applyAlignment="1">
      <alignment horizontal="center" vertical="center"/>
    </xf>
    <xf numFmtId="0" fontId="1" fillId="0" borderId="16" xfId="0" applyFont="1"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1" fillId="0" borderId="6" xfId="0" applyFont="1" applyBorder="1" applyAlignment="1">
      <alignment horizontal="distributed" vertical="center" indent="1"/>
    </xf>
    <xf numFmtId="0" fontId="0" fillId="0" borderId="8" xfId="0" applyBorder="1" applyAlignment="1">
      <alignment horizontal="distributed" vertical="center" indent="1"/>
    </xf>
    <xf numFmtId="0" fontId="0" fillId="0" borderId="7" xfId="0" applyBorder="1" applyAlignment="1">
      <alignment horizontal="distributed" vertical="center" indent="1"/>
    </xf>
    <xf numFmtId="0" fontId="0" fillId="0" borderId="8" xfId="0" applyBorder="1" applyAlignment="1">
      <alignment horizontal="center" vertical="center"/>
    </xf>
    <xf numFmtId="0" fontId="1" fillId="0" borderId="18" xfId="0" applyFont="1" applyBorder="1" applyAlignment="1">
      <alignment horizontal="center" vertical="center"/>
    </xf>
    <xf numFmtId="177" fontId="1" fillId="0" borderId="18" xfId="0" applyNumberFormat="1" applyFont="1" applyBorder="1" applyAlignment="1">
      <alignment horizontal="center" vertical="center"/>
    </xf>
    <xf numFmtId="0" fontId="1" fillId="0" borderId="8" xfId="0" applyFont="1" applyBorder="1" applyAlignment="1">
      <alignment horizontal="distributed" vertical="center" indent="1"/>
    </xf>
    <xf numFmtId="0" fontId="1" fillId="0" borderId="5" xfId="0" applyFont="1" applyBorder="1" applyAlignment="1">
      <alignment horizontal="distributed" vertical="center" indent="1"/>
    </xf>
    <xf numFmtId="0" fontId="1" fillId="0" borderId="5" xfId="0" applyFont="1"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distributed" vertical="center" indent="3"/>
    </xf>
    <xf numFmtId="0" fontId="0" fillId="0" borderId="16"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17</xdr:col>
      <xdr:colOff>548640</xdr:colOff>
      <xdr:row>11</xdr:row>
      <xdr:rowOff>7620</xdr:rowOff>
    </xdr:from>
    <xdr:to>
      <xdr:col>17</xdr:col>
      <xdr:colOff>731520</xdr:colOff>
      <xdr:row>11</xdr:row>
      <xdr:rowOff>213360</xdr:rowOff>
    </xdr:to>
    <xdr:sp macro="" textlink="">
      <xdr:nvSpPr>
        <xdr:cNvPr id="2" name="正方形/長方形 1"/>
        <xdr:cNvSpPr/>
      </xdr:nvSpPr>
      <xdr:spPr>
        <a:xfrm>
          <a:off x="5410200" y="2346960"/>
          <a:ext cx="182880" cy="20574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548640</xdr:colOff>
      <xdr:row>11</xdr:row>
      <xdr:rowOff>7620</xdr:rowOff>
    </xdr:from>
    <xdr:to>
      <xdr:col>17</xdr:col>
      <xdr:colOff>731520</xdr:colOff>
      <xdr:row>11</xdr:row>
      <xdr:rowOff>213360</xdr:rowOff>
    </xdr:to>
    <xdr:sp macro="" textlink="">
      <xdr:nvSpPr>
        <xdr:cNvPr id="2" name="正方形/長方形 1"/>
        <xdr:cNvSpPr/>
      </xdr:nvSpPr>
      <xdr:spPr>
        <a:xfrm>
          <a:off x="5410200" y="2346960"/>
          <a:ext cx="182880" cy="20574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548640</xdr:colOff>
      <xdr:row>11</xdr:row>
      <xdr:rowOff>7620</xdr:rowOff>
    </xdr:from>
    <xdr:to>
      <xdr:col>18</xdr:col>
      <xdr:colOff>731520</xdr:colOff>
      <xdr:row>11</xdr:row>
      <xdr:rowOff>213360</xdr:rowOff>
    </xdr:to>
    <xdr:sp macro="" textlink="">
      <xdr:nvSpPr>
        <xdr:cNvPr id="2" name="正方形/長方形 1"/>
        <xdr:cNvSpPr/>
      </xdr:nvSpPr>
      <xdr:spPr>
        <a:xfrm>
          <a:off x="5410200" y="2346960"/>
          <a:ext cx="182880" cy="20574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2"/>
  <sheetViews>
    <sheetView workbookViewId="0">
      <selection activeCell="P6" sqref="P6"/>
    </sheetView>
  </sheetViews>
  <sheetFormatPr defaultRowHeight="13.2" x14ac:dyDescent="0.45"/>
  <cols>
    <col min="1" max="7" width="2.19921875" style="1" customWidth="1"/>
    <col min="8" max="8" width="14.796875" style="1" customWidth="1"/>
    <col min="9" max="13" width="2.19921875" style="1" customWidth="1"/>
    <col min="14" max="14" width="3" style="1" customWidth="1"/>
    <col min="15" max="15" width="8.59765625" style="1" customWidth="1"/>
    <col min="16" max="16" width="5.796875" style="1" customWidth="1"/>
    <col min="17" max="17" width="5.19921875" style="1" customWidth="1"/>
    <col min="18" max="18" width="13.3984375" style="1" customWidth="1"/>
    <col min="19" max="19" width="8.796875" style="1"/>
    <col min="20" max="20" width="26.296875" style="1" customWidth="1"/>
    <col min="21" max="21" width="10.69921875" style="1" customWidth="1"/>
    <col min="22" max="22" width="3.796875" style="1" customWidth="1"/>
    <col min="23" max="23" width="17.5" style="1" customWidth="1"/>
    <col min="24" max="26" width="8.796875" style="1"/>
    <col min="27" max="30" width="6.3984375" style="1" customWidth="1"/>
    <col min="31" max="16384" width="8.796875" style="1"/>
  </cols>
  <sheetData>
    <row r="1" spans="1:25" x14ac:dyDescent="0.45">
      <c r="A1" s="1" t="s">
        <v>0</v>
      </c>
      <c r="T1" s="28"/>
      <c r="U1" s="25" t="s">
        <v>80</v>
      </c>
    </row>
    <row r="3" spans="1:25" ht="23.4" x14ac:dyDescent="0.45">
      <c r="A3" s="40" t="s">
        <v>1</v>
      </c>
      <c r="B3" s="40"/>
      <c r="C3" s="40"/>
      <c r="D3" s="40"/>
      <c r="E3" s="40"/>
      <c r="F3" s="40"/>
      <c r="G3" s="40"/>
      <c r="H3" s="40"/>
      <c r="I3" s="40"/>
      <c r="J3" s="40"/>
      <c r="K3" s="40"/>
      <c r="L3" s="40"/>
      <c r="M3" s="40"/>
      <c r="N3" s="40"/>
      <c r="O3" s="40"/>
      <c r="P3" s="40"/>
      <c r="Q3" s="40"/>
      <c r="R3" s="40"/>
      <c r="S3" s="25" t="s">
        <v>47</v>
      </c>
    </row>
    <row r="5" spans="1:25" ht="18" x14ac:dyDescent="0.45">
      <c r="P5" s="41" t="s">
        <v>81</v>
      </c>
      <c r="Q5" s="42"/>
      <c r="R5" s="42"/>
      <c r="S5" s="1" t="s">
        <v>39</v>
      </c>
    </row>
    <row r="6" spans="1:25" ht="18" x14ac:dyDescent="0.45">
      <c r="P6" s="6"/>
      <c r="Q6" s="7"/>
      <c r="R6" s="7"/>
    </row>
    <row r="7" spans="1:25" ht="18" x14ac:dyDescent="0.45">
      <c r="B7" s="1" t="s">
        <v>13</v>
      </c>
      <c r="P7" s="6"/>
      <c r="Q7" s="7"/>
      <c r="R7" s="7"/>
      <c r="T7" s="1" t="s">
        <v>38</v>
      </c>
    </row>
    <row r="8" spans="1:25" ht="18" x14ac:dyDescent="0.45">
      <c r="P8" s="6"/>
      <c r="Q8" s="7"/>
      <c r="R8" s="7"/>
    </row>
    <row r="9" spans="1:25" ht="18" x14ac:dyDescent="0.45">
      <c r="K9" s="43" t="s">
        <v>5</v>
      </c>
      <c r="L9" s="44"/>
      <c r="M9" s="44"/>
      <c r="N9" s="44"/>
      <c r="O9" s="1" t="str">
        <f>IF(T9&lt;&gt;""," "&amp;T9,"")</f>
        <v/>
      </c>
      <c r="P9" s="6"/>
      <c r="Q9" s="7"/>
      <c r="R9" s="7"/>
      <c r="T9" s="26"/>
      <c r="U9" s="1" t="s">
        <v>28</v>
      </c>
    </row>
    <row r="10" spans="1:25" ht="18" x14ac:dyDescent="0.45">
      <c r="L10" s="45" t="s">
        <v>20</v>
      </c>
      <c r="M10" s="46"/>
      <c r="O10" s="68" t="str">
        <f>IF(T10&lt;&gt;"",T10,"　　　－　　　－")</f>
        <v>　　　－　　　－</v>
      </c>
      <c r="P10" s="69"/>
      <c r="Q10" s="69"/>
      <c r="R10" s="69"/>
      <c r="T10" s="26"/>
      <c r="U10" s="1" t="s">
        <v>29</v>
      </c>
    </row>
    <row r="12" spans="1:25" ht="18" x14ac:dyDescent="0.45">
      <c r="K12" s="45" t="s">
        <v>14</v>
      </c>
      <c r="L12" s="46"/>
      <c r="M12" s="46"/>
      <c r="N12" s="46"/>
      <c r="R12" s="9" t="s">
        <v>15</v>
      </c>
      <c r="W12" s="47" t="s">
        <v>31</v>
      </c>
      <c r="X12" s="83"/>
      <c r="Y12" s="48"/>
    </row>
    <row r="13" spans="1:25" ht="18" x14ac:dyDescent="0.45">
      <c r="K13" s="2"/>
      <c r="L13" s="8"/>
      <c r="M13" s="8"/>
      <c r="N13" s="8"/>
      <c r="R13" s="2"/>
      <c r="W13" s="4" t="s">
        <v>32</v>
      </c>
      <c r="X13" s="5"/>
      <c r="Y13" s="3">
        <v>1</v>
      </c>
    </row>
    <row r="14" spans="1:25" ht="18" x14ac:dyDescent="0.45">
      <c r="B14" s="1" t="s">
        <v>16</v>
      </c>
      <c r="K14" s="2"/>
      <c r="L14" s="8"/>
      <c r="M14" s="8"/>
      <c r="N14" s="8"/>
      <c r="R14" s="2"/>
      <c r="W14" s="4" t="s">
        <v>34</v>
      </c>
      <c r="X14" s="5"/>
      <c r="Y14" s="3">
        <v>2</v>
      </c>
    </row>
    <row r="15" spans="1:25" ht="18" x14ac:dyDescent="0.45">
      <c r="K15" s="2"/>
      <c r="L15" s="8"/>
      <c r="M15" s="8"/>
      <c r="N15" s="8"/>
      <c r="R15" s="2"/>
      <c r="W15" s="4" t="s">
        <v>33</v>
      </c>
      <c r="X15" s="5"/>
      <c r="Y15" s="3">
        <v>3</v>
      </c>
    </row>
    <row r="16" spans="1:25" ht="18" x14ac:dyDescent="0.45">
      <c r="A16" s="45" t="s">
        <v>17</v>
      </c>
      <c r="B16" s="46"/>
      <c r="C16" s="46"/>
      <c r="D16" s="46"/>
      <c r="E16" s="46"/>
      <c r="F16" s="46"/>
      <c r="G16" s="46"/>
      <c r="H16" s="46"/>
      <c r="I16" s="46"/>
      <c r="J16" s="46"/>
      <c r="K16" s="46"/>
      <c r="L16" s="46"/>
      <c r="M16" s="46"/>
      <c r="N16" s="46"/>
      <c r="O16" s="46"/>
      <c r="P16" s="46"/>
      <c r="Q16" s="46"/>
      <c r="R16" s="46"/>
      <c r="W16" s="4" t="s">
        <v>35</v>
      </c>
      <c r="X16" s="5"/>
      <c r="Y16" s="3">
        <v>4</v>
      </c>
    </row>
    <row r="17" spans="1:30" x14ac:dyDescent="0.45">
      <c r="W17" s="4" t="s">
        <v>36</v>
      </c>
      <c r="X17" s="5"/>
      <c r="Y17" s="3">
        <v>5</v>
      </c>
    </row>
    <row r="18" spans="1:30" ht="27.6" customHeight="1" x14ac:dyDescent="0.45">
      <c r="H18" s="3" t="s">
        <v>3</v>
      </c>
      <c r="I18" s="18" t="str">
        <f>IF(AND($T9&lt;&gt;"",$T18&lt;&gt;""),MID($T18,1,1),"")</f>
        <v/>
      </c>
      <c r="J18" s="19" t="str">
        <f>IF(AND($T9&lt;&gt;"",$T18&lt;&gt;""),MID($T18,2,1),"")</f>
        <v/>
      </c>
      <c r="K18" s="19" t="str">
        <f>IF(AND($T9&lt;&gt;"",$T18&lt;&gt;""),MID($T18,3,1),"")</f>
        <v/>
      </c>
      <c r="L18" s="19" t="str">
        <f>IF(AND($T9&lt;&gt;"",$T18&lt;&gt;""),MID($T18,4,1),"")</f>
        <v/>
      </c>
      <c r="M18" s="20" t="str">
        <f>IF(AND($T9&lt;&gt;"",$T18&lt;&gt;""),MID($T18,5,1),"")</f>
        <v/>
      </c>
      <c r="N18" s="47" t="s">
        <v>5</v>
      </c>
      <c r="O18" s="48"/>
      <c r="P18" s="80" t="str">
        <f>IF(T9&lt;&gt;"",T9,"")</f>
        <v/>
      </c>
      <c r="Q18" s="81"/>
      <c r="R18" s="82"/>
      <c r="T18" s="26"/>
      <c r="U18" s="1" t="s">
        <v>30</v>
      </c>
    </row>
    <row r="19" spans="1:30" ht="18" customHeight="1" x14ac:dyDescent="0.45">
      <c r="A19" s="49" t="s">
        <v>2</v>
      </c>
      <c r="B19" s="50"/>
      <c r="C19" s="50"/>
      <c r="D19" s="50"/>
      <c r="E19" s="50"/>
      <c r="F19" s="50"/>
      <c r="G19" s="51"/>
      <c r="H19" s="58" t="s">
        <v>4</v>
      </c>
      <c r="I19" s="61" t="s">
        <v>6</v>
      </c>
      <c r="J19" s="62"/>
      <c r="K19" s="62"/>
      <c r="L19" s="62"/>
      <c r="M19" s="62"/>
      <c r="N19" s="62"/>
      <c r="O19" s="62"/>
      <c r="P19" s="62"/>
      <c r="Q19" s="37" t="s">
        <v>11</v>
      </c>
      <c r="R19" s="37" t="s">
        <v>12</v>
      </c>
    </row>
    <row r="20" spans="1:30" ht="16.8" customHeight="1" x14ac:dyDescent="0.45">
      <c r="A20" s="52"/>
      <c r="B20" s="53"/>
      <c r="C20" s="53"/>
      <c r="D20" s="53"/>
      <c r="E20" s="53"/>
      <c r="F20" s="53"/>
      <c r="G20" s="54"/>
      <c r="H20" s="59"/>
      <c r="I20" s="49" t="s">
        <v>7</v>
      </c>
      <c r="J20" s="50"/>
      <c r="K20" s="50"/>
      <c r="L20" s="50"/>
      <c r="M20" s="50"/>
      <c r="N20" s="51"/>
      <c r="O20" s="63" t="s">
        <v>8</v>
      </c>
      <c r="P20" s="64"/>
      <c r="Q20" s="38"/>
      <c r="R20" s="38"/>
    </row>
    <row r="21" spans="1:30" ht="16.8" customHeight="1" x14ac:dyDescent="0.45">
      <c r="A21" s="55"/>
      <c r="B21" s="56"/>
      <c r="C21" s="56"/>
      <c r="D21" s="56"/>
      <c r="E21" s="56"/>
      <c r="F21" s="56"/>
      <c r="G21" s="57"/>
      <c r="H21" s="60"/>
      <c r="I21" s="65" t="s">
        <v>9</v>
      </c>
      <c r="J21" s="66"/>
      <c r="K21" s="66"/>
      <c r="L21" s="66"/>
      <c r="M21" s="66"/>
      <c r="N21" s="67"/>
      <c r="O21" s="65" t="s">
        <v>10</v>
      </c>
      <c r="P21" s="66"/>
      <c r="Q21" s="39"/>
      <c r="R21" s="39"/>
    </row>
    <row r="22" spans="1:30" ht="15" customHeight="1" x14ac:dyDescent="0.45">
      <c r="A22" s="70" t="str">
        <f>IF(V22=6,0,IF(V22&gt;6,MID(T22,V22-6,1),""))</f>
        <v/>
      </c>
      <c r="B22" s="35" t="str">
        <f>IF($V22&gt;5,MID($T22,$V22-5,1),"")</f>
        <v/>
      </c>
      <c r="C22" s="35" t="str">
        <f>IF($V22&gt;5,MID($T22,$V22-4,1),"")</f>
        <v/>
      </c>
      <c r="D22" s="35" t="str">
        <f>IF($V22&gt;5,MID($T22,$V22-3,1),"")</f>
        <v/>
      </c>
      <c r="E22" s="35" t="str">
        <f>IF($V22&gt;5,MID($T22,$V22-2,1),"")</f>
        <v/>
      </c>
      <c r="F22" s="35" t="str">
        <f>IF($V22&gt;5,MID($T22,$V22-1,1),"")</f>
        <v/>
      </c>
      <c r="G22" s="74" t="str">
        <f>IF($V22&gt;5,MID($T22,$V22,1),"")</f>
        <v/>
      </c>
      <c r="H22" s="76" t="str">
        <f>IF(T23&lt;&gt;"",T23,"")</f>
        <v/>
      </c>
      <c r="I22" s="63" t="str">
        <f>IF(AND(W22&gt;0,W22&lt;5),"○","")</f>
        <v/>
      </c>
      <c r="J22" s="64"/>
      <c r="K22" s="64"/>
      <c r="L22" s="64"/>
      <c r="M22" s="64"/>
      <c r="N22" s="78"/>
      <c r="O22" s="63" t="str">
        <f>IF(W22=5,"○","")</f>
        <v/>
      </c>
      <c r="P22" s="64"/>
      <c r="Q22" s="76" t="str">
        <f>IF(AND(T$1&lt;&gt;"",W23&lt;&gt;""),INT(YEARFRAC(W23,T$1,0)),"")</f>
        <v/>
      </c>
      <c r="R22" s="72" t="str">
        <f>IF(W23&lt;&gt;"",W23,"")</f>
        <v/>
      </c>
      <c r="S22" s="32" t="str">
        <f>IF(T22&lt;&gt;"",IF(AD22="NG","番号確認",""),"")</f>
        <v/>
      </c>
      <c r="T22" s="26"/>
      <c r="U22" s="1" t="s">
        <v>52</v>
      </c>
      <c r="V22" s="21">
        <f>LEN(T22)</f>
        <v>0</v>
      </c>
      <c r="W22" s="27"/>
      <c r="X22" s="1" t="s">
        <v>66</v>
      </c>
      <c r="AB22" s="31" t="e">
        <f>IF(LEN(T22)=6,MOD(VALUE(LEFT(T22,5)),19),MOD(VALUE(LEFT(T22,6)),19))</f>
        <v>#VALUE!</v>
      </c>
      <c r="AC22" s="31" t="e">
        <f>INT(AB22/10)+MOD(AB22,10)</f>
        <v>#VALUE!</v>
      </c>
      <c r="AD22" s="21" t="e">
        <f>IF(VALUE(RIGHT(T22,1))=AC22,"OK","NG")</f>
        <v>#VALUE!</v>
      </c>
    </row>
    <row r="23" spans="1:30" ht="15" customHeight="1" x14ac:dyDescent="0.45">
      <c r="A23" s="71"/>
      <c r="B23" s="36"/>
      <c r="C23" s="36"/>
      <c r="D23" s="36"/>
      <c r="E23" s="36"/>
      <c r="F23" s="36"/>
      <c r="G23" s="75"/>
      <c r="H23" s="77"/>
      <c r="I23" s="65" t="str">
        <f>IF(I22="○",CHOOSE(W22,"（日本旅行）","（ＪＴＢ）","（近畿日本）","(東武ﾄｯﾌﾟﾂｱｰ)","（　　　　　）"),"（　　　　　）")</f>
        <v>（　　　　　）</v>
      </c>
      <c r="J23" s="66"/>
      <c r="K23" s="66"/>
      <c r="L23" s="66"/>
      <c r="M23" s="66"/>
      <c r="N23" s="67"/>
      <c r="O23" s="79"/>
      <c r="P23" s="66"/>
      <c r="Q23" s="77"/>
      <c r="R23" s="73"/>
      <c r="S23" s="33"/>
      <c r="T23" s="26"/>
      <c r="U23" s="1" t="s">
        <v>53</v>
      </c>
      <c r="W23" s="28"/>
      <c r="X23" s="1" t="s">
        <v>67</v>
      </c>
    </row>
    <row r="24" spans="1:30" ht="15" customHeight="1" x14ac:dyDescent="0.45">
      <c r="A24" s="70" t="str">
        <f>IF(V24=6,0,IF(V24&gt;6,MID(T24,V24-6,1),""))</f>
        <v/>
      </c>
      <c r="B24" s="35" t="str">
        <f>IF($V24&gt;5,MID($T24,$V24-5,1),"")</f>
        <v/>
      </c>
      <c r="C24" s="35" t="str">
        <f>IF($V24&gt;5,MID($T24,$V24-4,1),"")</f>
        <v/>
      </c>
      <c r="D24" s="35" t="str">
        <f>IF($V24&gt;5,MID($T24,$V24-3,1),"")</f>
        <v/>
      </c>
      <c r="E24" s="35" t="str">
        <f>IF($V24&gt;5,MID($T24,$V24-2,1),"")</f>
        <v/>
      </c>
      <c r="F24" s="35" t="str">
        <f>IF($V24&gt;5,MID($T24,$V24-1,1),"")</f>
        <v/>
      </c>
      <c r="G24" s="74" t="str">
        <f>IF($V24&gt;5,MID($T24,$V24,1),"")</f>
        <v/>
      </c>
      <c r="H24" s="76" t="str">
        <f>IF(T25&lt;&gt;"",T25,"")</f>
        <v/>
      </c>
      <c r="I24" s="63" t="str">
        <f>IF(AND(W24&gt;0,W24&lt;5),"○","")</f>
        <v/>
      </c>
      <c r="J24" s="64"/>
      <c r="K24" s="64"/>
      <c r="L24" s="64"/>
      <c r="M24" s="64"/>
      <c r="N24" s="78"/>
      <c r="O24" s="63" t="str">
        <f>IF(W24=5,"○","")</f>
        <v/>
      </c>
      <c r="P24" s="64"/>
      <c r="Q24" s="76" t="str">
        <f>IF(AND(T$1&lt;&gt;"",W25&lt;&gt;""),INT(YEARFRAC(W25,T$1,0)),"")</f>
        <v/>
      </c>
      <c r="R24" s="72" t="str">
        <f>IF(W25&lt;&gt;"",W25,"")</f>
        <v/>
      </c>
      <c r="S24" s="33" t="str">
        <f>IF(T24&lt;&gt;"",IF(AD24="NG","番号確認",""),"")</f>
        <v/>
      </c>
      <c r="T24" s="26"/>
      <c r="U24" s="1" t="s">
        <v>54</v>
      </c>
      <c r="V24" s="21">
        <f>LEN(T24)</f>
        <v>0</v>
      </c>
      <c r="W24" s="27"/>
      <c r="X24" s="1" t="s">
        <v>68</v>
      </c>
      <c r="AB24" s="31" t="e">
        <f>IF(LEN(T24)=6,MOD(VALUE(LEFT(T24,5)),19),MOD(VALUE(LEFT(T24,6)),19))</f>
        <v>#VALUE!</v>
      </c>
      <c r="AC24" s="31" t="e">
        <f>INT(AB24/10)+MOD(AB24,10)</f>
        <v>#VALUE!</v>
      </c>
      <c r="AD24" s="21" t="e">
        <f>IF(VALUE(RIGHT(T24,1))=AC24,"OK","NG")</f>
        <v>#VALUE!</v>
      </c>
    </row>
    <row r="25" spans="1:30" ht="15" customHeight="1" x14ac:dyDescent="0.45">
      <c r="A25" s="71"/>
      <c r="B25" s="36"/>
      <c r="C25" s="36"/>
      <c r="D25" s="36"/>
      <c r="E25" s="36"/>
      <c r="F25" s="36"/>
      <c r="G25" s="75"/>
      <c r="H25" s="77"/>
      <c r="I25" s="65" t="str">
        <f>IF(I24="○",CHOOSE(W24,"（日本旅行）","（ＪＴＢ）","（近畿日本）","(東武ﾄｯﾌﾟﾂｱｰ)","（　　　　　）"),"（　　　　　）")</f>
        <v>（　　　　　）</v>
      </c>
      <c r="J25" s="66"/>
      <c r="K25" s="66"/>
      <c r="L25" s="66"/>
      <c r="M25" s="66"/>
      <c r="N25" s="67"/>
      <c r="O25" s="79"/>
      <c r="P25" s="66"/>
      <c r="Q25" s="77"/>
      <c r="R25" s="73"/>
      <c r="S25" s="33"/>
      <c r="T25" s="26"/>
      <c r="U25" s="1" t="s">
        <v>55</v>
      </c>
      <c r="W25" s="27"/>
      <c r="X25" s="1" t="s">
        <v>69</v>
      </c>
    </row>
    <row r="26" spans="1:30" ht="15" customHeight="1" x14ac:dyDescent="0.45">
      <c r="A26" s="70" t="str">
        <f>IF(V26=6,0,IF(V26&gt;6,MID(T26,V26-6,1),""))</f>
        <v/>
      </c>
      <c r="B26" s="35" t="str">
        <f>IF($V26&gt;5,MID($T26,$V26-5,1),"")</f>
        <v/>
      </c>
      <c r="C26" s="35" t="str">
        <f>IF($V26&gt;5,MID($T26,$V26-4,1),"")</f>
        <v/>
      </c>
      <c r="D26" s="35" t="str">
        <f>IF($V26&gt;5,MID($T26,$V26-3,1),"")</f>
        <v/>
      </c>
      <c r="E26" s="35" t="str">
        <f>IF($V26&gt;5,MID($T26,$V26-2,1),"")</f>
        <v/>
      </c>
      <c r="F26" s="35" t="str">
        <f>IF($V26&gt;5,MID($T26,$V26-1,1),"")</f>
        <v/>
      </c>
      <c r="G26" s="74" t="str">
        <f>IF($V26&gt;5,MID($T26,$V26,1),"")</f>
        <v/>
      </c>
      <c r="H26" s="76" t="str">
        <f>IF(T27&lt;&gt;"",T27,"")</f>
        <v/>
      </c>
      <c r="I26" s="63" t="str">
        <f>IF(AND(W26&gt;0,W26&lt;5),"○","")</f>
        <v/>
      </c>
      <c r="J26" s="64"/>
      <c r="K26" s="64"/>
      <c r="L26" s="64"/>
      <c r="M26" s="64"/>
      <c r="N26" s="78"/>
      <c r="O26" s="63" t="str">
        <f>IF(W26=5,"○","")</f>
        <v/>
      </c>
      <c r="P26" s="64"/>
      <c r="Q26" s="76" t="str">
        <f>IF(AND(T$1&lt;&gt;"",W27&lt;&gt;""),INT(YEARFRAC(W27,T$1,0)),"")</f>
        <v/>
      </c>
      <c r="R26" s="72" t="str">
        <f>IF(W27&lt;&gt;"",W27,"")</f>
        <v/>
      </c>
      <c r="S26" s="33" t="str">
        <f>IF(T26&lt;&gt;"",IF(AD26="NG","番号確認",""),"")</f>
        <v/>
      </c>
      <c r="T26" s="26"/>
      <c r="U26" s="1" t="s">
        <v>56</v>
      </c>
      <c r="V26" s="21">
        <f>LEN(T26)</f>
        <v>0</v>
      </c>
      <c r="W26" s="27"/>
      <c r="X26" s="1" t="s">
        <v>70</v>
      </c>
      <c r="AB26" s="31" t="e">
        <f>IF(LEN(T26)=6,MOD(VALUE(LEFT(T26,5)),19),MOD(VALUE(LEFT(T26,6)),19))</f>
        <v>#VALUE!</v>
      </c>
      <c r="AC26" s="31" t="e">
        <f>INT(AB26/10)+MOD(AB26,10)</f>
        <v>#VALUE!</v>
      </c>
      <c r="AD26" s="21" t="e">
        <f>IF(VALUE(RIGHT(T26,1))=AC26,"OK","NG")</f>
        <v>#VALUE!</v>
      </c>
    </row>
    <row r="27" spans="1:30" ht="15" customHeight="1" x14ac:dyDescent="0.45">
      <c r="A27" s="71"/>
      <c r="B27" s="36"/>
      <c r="C27" s="36"/>
      <c r="D27" s="36"/>
      <c r="E27" s="36"/>
      <c r="F27" s="36"/>
      <c r="G27" s="75"/>
      <c r="H27" s="77"/>
      <c r="I27" s="65" t="str">
        <f>IF(I26="○",CHOOSE(W26,"（日本旅行）","（ＪＴＢ）","（近畿日本）","(東武ﾄｯﾌﾟﾂｱｰ)","（　　　　　）"),"（　　　　　）")</f>
        <v>（　　　　　）</v>
      </c>
      <c r="J27" s="66"/>
      <c r="K27" s="66"/>
      <c r="L27" s="66"/>
      <c r="M27" s="66"/>
      <c r="N27" s="67"/>
      <c r="O27" s="79"/>
      <c r="P27" s="66"/>
      <c r="Q27" s="77"/>
      <c r="R27" s="73"/>
      <c r="S27" s="33"/>
      <c r="T27" s="26"/>
      <c r="U27" s="1" t="s">
        <v>57</v>
      </c>
      <c r="W27" s="27"/>
      <c r="X27" s="1" t="s">
        <v>71</v>
      </c>
    </row>
    <row r="28" spans="1:30" ht="15" customHeight="1" x14ac:dyDescent="0.45">
      <c r="A28" s="70" t="str">
        <f>IF(V28=6,0,IF(V28&gt;6,MID(T28,V28-6,1),""))</f>
        <v/>
      </c>
      <c r="B28" s="35" t="str">
        <f>IF($V28&gt;5,MID($T28,$V28-5,1),"")</f>
        <v/>
      </c>
      <c r="C28" s="35" t="str">
        <f>IF($V28&gt;5,MID($T28,$V28-4,1),"")</f>
        <v/>
      </c>
      <c r="D28" s="35" t="str">
        <f>IF($V28&gt;5,MID($T28,$V28-3,1),"")</f>
        <v/>
      </c>
      <c r="E28" s="35" t="str">
        <f>IF($V28&gt;5,MID($T28,$V28-2,1),"")</f>
        <v/>
      </c>
      <c r="F28" s="35" t="str">
        <f>IF($V28&gt;5,MID($T28,$V28-1,1),"")</f>
        <v/>
      </c>
      <c r="G28" s="74" t="str">
        <f>IF($V28&gt;5,MID($T28,$V28,1),"")</f>
        <v/>
      </c>
      <c r="H28" s="76" t="str">
        <f>IF(T29&lt;&gt;"",T29,"")</f>
        <v/>
      </c>
      <c r="I28" s="63" t="str">
        <f>IF(AND(W28&gt;0,W28&lt;5),"○","")</f>
        <v/>
      </c>
      <c r="J28" s="64"/>
      <c r="K28" s="64"/>
      <c r="L28" s="64"/>
      <c r="M28" s="64"/>
      <c r="N28" s="78"/>
      <c r="O28" s="63" t="str">
        <f>IF(W28=5,"○","")</f>
        <v/>
      </c>
      <c r="P28" s="64"/>
      <c r="Q28" s="76" t="str">
        <f>IF(AND(T$1&lt;&gt;"",W29&lt;&gt;""),INT(YEARFRAC(W29,T$1,0)),"")</f>
        <v/>
      </c>
      <c r="R28" s="72" t="str">
        <f>IF(W29&lt;&gt;"",W29,"")</f>
        <v/>
      </c>
      <c r="S28" s="33" t="str">
        <f>IF(T28&lt;&gt;"",IF(AD28="NG","番号確認",""),"")</f>
        <v/>
      </c>
      <c r="T28" s="26"/>
      <c r="U28" s="1" t="s">
        <v>58</v>
      </c>
      <c r="V28" s="21">
        <f>LEN(T28)</f>
        <v>0</v>
      </c>
      <c r="W28" s="27"/>
      <c r="X28" s="1" t="s">
        <v>72</v>
      </c>
      <c r="AB28" s="31" t="e">
        <f>IF(LEN(T28)=6,MOD(VALUE(LEFT(T28,5)),19),MOD(VALUE(LEFT(T28,6)),19))</f>
        <v>#VALUE!</v>
      </c>
      <c r="AC28" s="31" t="e">
        <f>INT(AB28/10)+MOD(AB28,10)</f>
        <v>#VALUE!</v>
      </c>
      <c r="AD28" s="21" t="e">
        <f>IF(VALUE(RIGHT(T28,1))=AC28,"OK","NG")</f>
        <v>#VALUE!</v>
      </c>
    </row>
    <row r="29" spans="1:30" ht="15" customHeight="1" x14ac:dyDescent="0.45">
      <c r="A29" s="71"/>
      <c r="B29" s="36"/>
      <c r="C29" s="36"/>
      <c r="D29" s="36"/>
      <c r="E29" s="36"/>
      <c r="F29" s="36"/>
      <c r="G29" s="75"/>
      <c r="H29" s="77"/>
      <c r="I29" s="65" t="str">
        <f>IF(I28="○",CHOOSE(W28,"（日本旅行）","（ＪＴＢ）","（近畿日本）","(東武ﾄｯﾌﾟﾂｱｰ)","（　　　　　）"),"（　　　　　）")</f>
        <v>（　　　　　）</v>
      </c>
      <c r="J29" s="66"/>
      <c r="K29" s="66"/>
      <c r="L29" s="66"/>
      <c r="M29" s="66"/>
      <c r="N29" s="67"/>
      <c r="O29" s="79"/>
      <c r="P29" s="66"/>
      <c r="Q29" s="77"/>
      <c r="R29" s="73"/>
      <c r="S29" s="33"/>
      <c r="T29" s="26"/>
      <c r="U29" s="1" t="s">
        <v>59</v>
      </c>
      <c r="W29" s="27"/>
      <c r="X29" s="1" t="s">
        <v>73</v>
      </c>
    </row>
    <row r="30" spans="1:30" ht="15" customHeight="1" x14ac:dyDescent="0.45">
      <c r="A30" s="70" t="str">
        <f>IF(V30=6,0,IF(V30&gt;6,MID(T30,V30-6,1),""))</f>
        <v/>
      </c>
      <c r="B30" s="35" t="str">
        <f>IF($V30&gt;5,MID($T30,$V30-5,1),"")</f>
        <v/>
      </c>
      <c r="C30" s="35" t="str">
        <f>IF($V30&gt;5,MID($T30,$V30-4,1),"")</f>
        <v/>
      </c>
      <c r="D30" s="35" t="str">
        <f>IF($V30&gt;5,MID($T30,$V30-3,1),"")</f>
        <v/>
      </c>
      <c r="E30" s="35" t="str">
        <f>IF($V30&gt;5,MID($T30,$V30-2,1),"")</f>
        <v/>
      </c>
      <c r="F30" s="35" t="str">
        <f>IF($V30&gt;5,MID($T30,$V30-1,1),"")</f>
        <v/>
      </c>
      <c r="G30" s="74" t="str">
        <f>IF($V30&gt;5,MID($T30,$V30,1),"")</f>
        <v/>
      </c>
      <c r="H30" s="76" t="str">
        <f>IF(T31&lt;&gt;"",T31,"")</f>
        <v/>
      </c>
      <c r="I30" s="63" t="str">
        <f>IF(AND(W30&gt;0,W30&lt;5),"○","")</f>
        <v/>
      </c>
      <c r="J30" s="64"/>
      <c r="K30" s="64"/>
      <c r="L30" s="64"/>
      <c r="M30" s="64"/>
      <c r="N30" s="78"/>
      <c r="O30" s="63" t="str">
        <f>IF(W30=5,"○","")</f>
        <v/>
      </c>
      <c r="P30" s="64"/>
      <c r="Q30" s="76" t="str">
        <f>IF(AND(T$1&lt;&gt;"",W31&lt;&gt;""),INT(YEARFRAC(W31,T$1,0)),"")</f>
        <v/>
      </c>
      <c r="R30" s="72" t="str">
        <f>IF(W31&lt;&gt;"",W31,"")</f>
        <v/>
      </c>
      <c r="S30" s="33" t="str">
        <f>IF(T30&lt;&gt;"",IF(AD30="NG","番号確認",""),"")</f>
        <v/>
      </c>
      <c r="T30" s="26"/>
      <c r="U30" s="1" t="s">
        <v>60</v>
      </c>
      <c r="V30" s="21">
        <f>LEN(T30)</f>
        <v>0</v>
      </c>
      <c r="W30" s="27"/>
      <c r="X30" s="1" t="s">
        <v>74</v>
      </c>
      <c r="AB30" s="31" t="e">
        <f>IF(LEN(T30)=6,MOD(VALUE(LEFT(T30,5)),19),MOD(VALUE(LEFT(T30,6)),19))</f>
        <v>#VALUE!</v>
      </c>
      <c r="AC30" s="31" t="e">
        <f>INT(AB30/10)+MOD(AB30,10)</f>
        <v>#VALUE!</v>
      </c>
      <c r="AD30" s="21" t="e">
        <f>IF(VALUE(RIGHT(T30,1))=AC30,"OK","NG")</f>
        <v>#VALUE!</v>
      </c>
    </row>
    <row r="31" spans="1:30" ht="15" customHeight="1" x14ac:dyDescent="0.45">
      <c r="A31" s="71"/>
      <c r="B31" s="36"/>
      <c r="C31" s="36"/>
      <c r="D31" s="36"/>
      <c r="E31" s="36"/>
      <c r="F31" s="36"/>
      <c r="G31" s="75"/>
      <c r="H31" s="77"/>
      <c r="I31" s="65" t="str">
        <f>IF(I30="○",CHOOSE(W30,"（日本旅行）","（ＪＴＢ）","（近畿日本）","(東武ﾄｯﾌﾟﾂｱｰ)","（　　　　　）"),"（　　　　　）")</f>
        <v>（　　　　　）</v>
      </c>
      <c r="J31" s="66"/>
      <c r="K31" s="66"/>
      <c r="L31" s="66"/>
      <c r="M31" s="66"/>
      <c r="N31" s="67"/>
      <c r="O31" s="79"/>
      <c r="P31" s="66"/>
      <c r="Q31" s="77"/>
      <c r="R31" s="73"/>
      <c r="S31" s="33"/>
      <c r="T31" s="26"/>
      <c r="U31" s="1" t="s">
        <v>61</v>
      </c>
      <c r="W31" s="27"/>
      <c r="X31" s="1" t="s">
        <v>75</v>
      </c>
    </row>
    <row r="32" spans="1:30" ht="15" customHeight="1" x14ac:dyDescent="0.45">
      <c r="A32" s="70" t="str">
        <f>IF(V32=6,0,IF(V32&gt;6,MID(T32,V32-6,1),""))</f>
        <v/>
      </c>
      <c r="B32" s="35" t="str">
        <f>IF($V32&gt;5,MID($T32,$V32-5,1),"")</f>
        <v/>
      </c>
      <c r="C32" s="35" t="str">
        <f>IF($V32&gt;5,MID($T32,$V32-4,1),"")</f>
        <v/>
      </c>
      <c r="D32" s="35" t="str">
        <f>IF($V32&gt;5,MID($T32,$V32-3,1),"")</f>
        <v/>
      </c>
      <c r="E32" s="35" t="str">
        <f>IF($V32&gt;5,MID($T32,$V32-2,1),"")</f>
        <v/>
      </c>
      <c r="F32" s="35" t="str">
        <f>IF($V32&gt;5,MID($T32,$V32-1,1),"")</f>
        <v/>
      </c>
      <c r="G32" s="74" t="str">
        <f>IF($V32&gt;5,MID($T32,$V32,1),"")</f>
        <v/>
      </c>
      <c r="H32" s="76" t="str">
        <f>IF(T33&lt;&gt;"",T33,"")</f>
        <v/>
      </c>
      <c r="I32" s="63" t="str">
        <f>IF(AND(W32&gt;0,W32&lt;5),"○","")</f>
        <v/>
      </c>
      <c r="J32" s="64"/>
      <c r="K32" s="64"/>
      <c r="L32" s="64"/>
      <c r="M32" s="64"/>
      <c r="N32" s="78"/>
      <c r="O32" s="63" t="str">
        <f>IF(W32=5,"○","")</f>
        <v/>
      </c>
      <c r="P32" s="64"/>
      <c r="Q32" s="76" t="str">
        <f>IF(AND(T$1&lt;&gt;"",W33&lt;&gt;""),INT(YEARFRAC(W33,T$1,0)),"")</f>
        <v/>
      </c>
      <c r="R32" s="72" t="str">
        <f>IF(W33&lt;&gt;"",W33,"")</f>
        <v/>
      </c>
      <c r="S32" s="33" t="str">
        <f>IF(T32&lt;&gt;"",IF(AD32="NG","番号確認",""),"")</f>
        <v/>
      </c>
      <c r="T32" s="26"/>
      <c r="U32" s="1" t="s">
        <v>62</v>
      </c>
      <c r="V32" s="21">
        <f>LEN(T32)</f>
        <v>0</v>
      </c>
      <c r="W32" s="27"/>
      <c r="X32" s="1" t="s">
        <v>76</v>
      </c>
      <c r="AB32" s="31" t="e">
        <f>IF(LEN(T32)=6,MOD(VALUE(LEFT(T32,5)),19),MOD(VALUE(LEFT(T32,6)),19))</f>
        <v>#VALUE!</v>
      </c>
      <c r="AC32" s="31" t="e">
        <f>INT(AB32/10)+MOD(AB32,10)</f>
        <v>#VALUE!</v>
      </c>
      <c r="AD32" s="21" t="e">
        <f>IF(VALUE(RIGHT(T32,1))=AC32,"OK","NG")</f>
        <v>#VALUE!</v>
      </c>
    </row>
    <row r="33" spans="1:30" ht="15" customHeight="1" x14ac:dyDescent="0.45">
      <c r="A33" s="71"/>
      <c r="B33" s="36"/>
      <c r="C33" s="36"/>
      <c r="D33" s="36"/>
      <c r="E33" s="36"/>
      <c r="F33" s="36"/>
      <c r="G33" s="75"/>
      <c r="H33" s="77"/>
      <c r="I33" s="65" t="str">
        <f>IF(I32="○",CHOOSE(W32,"（日本旅行）","（ＪＴＢ）","（近畿日本）","(東武ﾄｯﾌﾟﾂｱｰ)","（　　　　　）"),"（　　　　　）")</f>
        <v>（　　　　　）</v>
      </c>
      <c r="J33" s="66"/>
      <c r="K33" s="66"/>
      <c r="L33" s="66"/>
      <c r="M33" s="66"/>
      <c r="N33" s="67"/>
      <c r="O33" s="79"/>
      <c r="P33" s="66"/>
      <c r="Q33" s="77"/>
      <c r="R33" s="73"/>
      <c r="S33" s="33"/>
      <c r="T33" s="26"/>
      <c r="U33" s="1" t="s">
        <v>63</v>
      </c>
      <c r="W33" s="27"/>
      <c r="X33" s="1" t="s">
        <v>77</v>
      </c>
    </row>
    <row r="34" spans="1:30" ht="15" customHeight="1" x14ac:dyDescent="0.45">
      <c r="A34" s="70" t="str">
        <f>IF(V34=6,0,IF(V34&gt;6,MID(T34,V34-6,1),""))</f>
        <v/>
      </c>
      <c r="B34" s="35" t="str">
        <f>IF($V34&gt;5,MID($T34,$V34-5,1),"")</f>
        <v/>
      </c>
      <c r="C34" s="35" t="str">
        <f>IF($V34&gt;5,MID($T34,$V34-4,1),"")</f>
        <v/>
      </c>
      <c r="D34" s="35" t="str">
        <f>IF($V34&gt;5,MID($T34,$V34-3,1),"")</f>
        <v/>
      </c>
      <c r="E34" s="35" t="str">
        <f>IF($V34&gt;5,MID($T34,$V34-2,1),"")</f>
        <v/>
      </c>
      <c r="F34" s="35" t="str">
        <f>IF($V34&gt;5,MID($T34,$V34-1,1),"")</f>
        <v/>
      </c>
      <c r="G34" s="74" t="str">
        <f>IF($V34&gt;5,MID($T34,$V34,1),"")</f>
        <v/>
      </c>
      <c r="H34" s="76" t="str">
        <f>IF(T35&lt;&gt;"",T35,"")</f>
        <v/>
      </c>
      <c r="I34" s="63" t="str">
        <f>IF(AND(W34&gt;0,W34&lt;5),"○","")</f>
        <v/>
      </c>
      <c r="J34" s="64"/>
      <c r="K34" s="64"/>
      <c r="L34" s="64"/>
      <c r="M34" s="64"/>
      <c r="N34" s="78"/>
      <c r="O34" s="63" t="str">
        <f>IF(W34=5,"○","")</f>
        <v/>
      </c>
      <c r="P34" s="64"/>
      <c r="Q34" s="76" t="str">
        <f>IF(AND(T$1&lt;&gt;"",W35&lt;&gt;""),INT(YEARFRAC(W35,T$1,0)),"")</f>
        <v/>
      </c>
      <c r="R34" s="72" t="str">
        <f>IF(W35&lt;&gt;"",W35,"")</f>
        <v/>
      </c>
      <c r="S34" s="33" t="str">
        <f>IF(T34&lt;&gt;"",IF(AD34="NG","番号確認",""),"")</f>
        <v/>
      </c>
      <c r="T34" s="26"/>
      <c r="U34" s="1" t="s">
        <v>64</v>
      </c>
      <c r="V34" s="21">
        <f>LEN(T34)</f>
        <v>0</v>
      </c>
      <c r="W34" s="27"/>
      <c r="X34" s="1" t="s">
        <v>78</v>
      </c>
      <c r="AB34" s="31" t="e">
        <f>IF(LEN(T34)=6,MOD(VALUE(LEFT(T34,5)),19),MOD(VALUE(LEFT(T34,6)),19))</f>
        <v>#VALUE!</v>
      </c>
      <c r="AC34" s="31" t="e">
        <f>INT(AB34/10)+MOD(AB34,10)</f>
        <v>#VALUE!</v>
      </c>
      <c r="AD34" s="21" t="e">
        <f>IF(VALUE(RIGHT(T34,1))=AC34,"OK","NG")</f>
        <v>#VALUE!</v>
      </c>
    </row>
    <row r="35" spans="1:30" ht="15" customHeight="1" x14ac:dyDescent="0.45">
      <c r="A35" s="71"/>
      <c r="B35" s="36"/>
      <c r="C35" s="36"/>
      <c r="D35" s="36"/>
      <c r="E35" s="36"/>
      <c r="F35" s="36"/>
      <c r="G35" s="75"/>
      <c r="H35" s="77"/>
      <c r="I35" s="65" t="str">
        <f>IF(I34="○",CHOOSE(W34,"（日本旅行）","（ＪＴＢ）","（近畿日本）","(東武ﾄｯﾌﾟﾂｱｰ)","（　　　　　）"),"（　　　　　）")</f>
        <v>（　　　　　）</v>
      </c>
      <c r="J35" s="66"/>
      <c r="K35" s="66"/>
      <c r="L35" s="66"/>
      <c r="M35" s="66"/>
      <c r="N35" s="67"/>
      <c r="O35" s="79"/>
      <c r="P35" s="66"/>
      <c r="Q35" s="77"/>
      <c r="R35" s="73"/>
      <c r="S35" s="33"/>
      <c r="T35" s="26"/>
      <c r="U35" s="1" t="s">
        <v>65</v>
      </c>
      <c r="W35" s="27"/>
      <c r="X35" s="1" t="s">
        <v>79</v>
      </c>
    </row>
    <row r="36" spans="1:30" x14ac:dyDescent="0.45">
      <c r="A36" s="63" t="s">
        <v>18</v>
      </c>
      <c r="B36" s="64"/>
      <c r="C36" s="64"/>
      <c r="D36" s="64"/>
      <c r="E36" s="64"/>
      <c r="F36" s="64"/>
      <c r="G36" s="64"/>
      <c r="H36" s="64"/>
      <c r="I36" s="10"/>
      <c r="J36" s="11"/>
      <c r="K36" s="11"/>
      <c r="L36" s="11"/>
      <c r="M36" s="11"/>
      <c r="N36" s="16" t="s">
        <v>19</v>
      </c>
      <c r="O36" s="10"/>
      <c r="P36" s="16" t="s">
        <v>19</v>
      </c>
      <c r="Q36" s="14"/>
      <c r="R36" s="12"/>
      <c r="S36" s="21" t="s">
        <v>51</v>
      </c>
    </row>
    <row r="37" spans="1:30" ht="16.8" customHeight="1" x14ac:dyDescent="0.45">
      <c r="A37" s="79"/>
      <c r="B37" s="66"/>
      <c r="C37" s="66"/>
      <c r="D37" s="66"/>
      <c r="E37" s="66"/>
      <c r="F37" s="66"/>
      <c r="G37" s="66"/>
      <c r="H37" s="66"/>
      <c r="I37" s="65" t="str">
        <f>IF(I22="○",COUNTIF(I24:I34,"○")+1,"")</f>
        <v/>
      </c>
      <c r="J37" s="66"/>
      <c r="K37" s="66"/>
      <c r="L37" s="66"/>
      <c r="M37" s="66"/>
      <c r="N37" s="67"/>
      <c r="O37" s="65" t="str">
        <f>IF(O22="○",COUNTIF(O24:O34,"○")+1,"")</f>
        <v/>
      </c>
      <c r="P37" s="67"/>
      <c r="Q37" s="15"/>
      <c r="R37" s="13"/>
      <c r="S37" s="25"/>
    </row>
    <row r="38" spans="1:30" x14ac:dyDescent="0.45">
      <c r="S38" s="25" t="s">
        <v>50</v>
      </c>
    </row>
    <row r="39" spans="1:30" ht="15" customHeight="1" x14ac:dyDescent="0.45">
      <c r="B39" s="1" t="s">
        <v>21</v>
      </c>
      <c r="E39" s="17" t="s">
        <v>22</v>
      </c>
      <c r="G39" s="1" t="s">
        <v>24</v>
      </c>
    </row>
    <row r="40" spans="1:30" ht="15" customHeight="1" x14ac:dyDescent="0.45">
      <c r="E40" s="17" t="s">
        <v>23</v>
      </c>
      <c r="G40" s="1" t="s">
        <v>25</v>
      </c>
    </row>
    <row r="41" spans="1:30" ht="15" customHeight="1" x14ac:dyDescent="0.45">
      <c r="G41" s="1" t="s">
        <v>26</v>
      </c>
    </row>
    <row r="42" spans="1:30" x14ac:dyDescent="0.45">
      <c r="F42" s="1" t="s">
        <v>27</v>
      </c>
    </row>
  </sheetData>
  <mergeCells count="113">
    <mergeCell ref="A36:H37"/>
    <mergeCell ref="I37:N37"/>
    <mergeCell ref="O37:P37"/>
    <mergeCell ref="P18:R18"/>
    <mergeCell ref="W12:Y12"/>
    <mergeCell ref="G34:G35"/>
    <mergeCell ref="H34:H35"/>
    <mergeCell ref="I34:N34"/>
    <mergeCell ref="O34:P35"/>
    <mergeCell ref="Q34:Q35"/>
    <mergeCell ref="R34:R35"/>
    <mergeCell ref="I35:N35"/>
    <mergeCell ref="A34:A35"/>
    <mergeCell ref="B34:B35"/>
    <mergeCell ref="C34:C35"/>
    <mergeCell ref="D34:D35"/>
    <mergeCell ref="E34:E35"/>
    <mergeCell ref="F34:F35"/>
    <mergeCell ref="G32:G33"/>
    <mergeCell ref="H32:H33"/>
    <mergeCell ref="I32:N32"/>
    <mergeCell ref="O32:P33"/>
    <mergeCell ref="Q32:Q33"/>
    <mergeCell ref="R32:R33"/>
    <mergeCell ref="I33:N33"/>
    <mergeCell ref="A32:A33"/>
    <mergeCell ref="B32:B33"/>
    <mergeCell ref="C32:C33"/>
    <mergeCell ref="D32:D33"/>
    <mergeCell ref="E32:E33"/>
    <mergeCell ref="F32:F33"/>
    <mergeCell ref="G30:G31"/>
    <mergeCell ref="H30:H31"/>
    <mergeCell ref="I30:N30"/>
    <mergeCell ref="O30:P31"/>
    <mergeCell ref="Q30:Q31"/>
    <mergeCell ref="R30:R31"/>
    <mergeCell ref="I31:N31"/>
    <mergeCell ref="A30:A31"/>
    <mergeCell ref="B30:B31"/>
    <mergeCell ref="C30:C31"/>
    <mergeCell ref="D30:D31"/>
    <mergeCell ref="E30:E31"/>
    <mergeCell ref="F30:F31"/>
    <mergeCell ref="G28:G29"/>
    <mergeCell ref="H28:H29"/>
    <mergeCell ref="I28:N28"/>
    <mergeCell ref="O28:P29"/>
    <mergeCell ref="Q28:Q29"/>
    <mergeCell ref="R28:R29"/>
    <mergeCell ref="I29:N29"/>
    <mergeCell ref="A28:A29"/>
    <mergeCell ref="B28:B29"/>
    <mergeCell ref="C28:C29"/>
    <mergeCell ref="D28:D29"/>
    <mergeCell ref="E28:E29"/>
    <mergeCell ref="F28:F29"/>
    <mergeCell ref="G26:G27"/>
    <mergeCell ref="H26:H27"/>
    <mergeCell ref="I26:N26"/>
    <mergeCell ref="O26:P27"/>
    <mergeCell ref="Q26:Q27"/>
    <mergeCell ref="R26:R27"/>
    <mergeCell ref="I27:N27"/>
    <mergeCell ref="O24:P25"/>
    <mergeCell ref="Q24:Q25"/>
    <mergeCell ref="R24:R25"/>
    <mergeCell ref="I25:N25"/>
    <mergeCell ref="A26:A27"/>
    <mergeCell ref="B26:B27"/>
    <mergeCell ref="C26:C27"/>
    <mergeCell ref="D26:D27"/>
    <mergeCell ref="E26:E27"/>
    <mergeCell ref="F26:F27"/>
    <mergeCell ref="R22:R23"/>
    <mergeCell ref="A24:A25"/>
    <mergeCell ref="B24:B25"/>
    <mergeCell ref="C24:C25"/>
    <mergeCell ref="D24:D25"/>
    <mergeCell ref="E24:E25"/>
    <mergeCell ref="F24:F25"/>
    <mergeCell ref="G24:G25"/>
    <mergeCell ref="H24:H25"/>
    <mergeCell ref="I24:N24"/>
    <mergeCell ref="G22:G23"/>
    <mergeCell ref="H22:H23"/>
    <mergeCell ref="I22:N22"/>
    <mergeCell ref="I23:N23"/>
    <mergeCell ref="O22:P23"/>
    <mergeCell ref="Q22:Q23"/>
    <mergeCell ref="A22:A23"/>
    <mergeCell ref="B22:B23"/>
    <mergeCell ref="C22:C23"/>
    <mergeCell ref="D22:D23"/>
    <mergeCell ref="E22:E23"/>
    <mergeCell ref="F22:F23"/>
    <mergeCell ref="Q19:Q21"/>
    <mergeCell ref="R19:R21"/>
    <mergeCell ref="A3:R3"/>
    <mergeCell ref="P5:R5"/>
    <mergeCell ref="K9:N9"/>
    <mergeCell ref="K12:N12"/>
    <mergeCell ref="A16:R16"/>
    <mergeCell ref="N18:O18"/>
    <mergeCell ref="A19:G21"/>
    <mergeCell ref="H19:H21"/>
    <mergeCell ref="I19:P19"/>
    <mergeCell ref="I20:N20"/>
    <mergeCell ref="O20:P20"/>
    <mergeCell ref="I21:N21"/>
    <mergeCell ref="O21:P21"/>
    <mergeCell ref="O10:R10"/>
    <mergeCell ref="L10:M10"/>
  </mergeCells>
  <phoneticPr fontId="2"/>
  <printOptions horizontalCentered="1"/>
  <pageMargins left="0.70866141732283472" right="0.70866141732283472" top="0.94488188976377963" bottom="0.94488188976377963" header="0.31496062992125984" footer="0.31496062992125984"/>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2"/>
  <sheetViews>
    <sheetView workbookViewId="0">
      <selection activeCell="P6" sqref="P6"/>
    </sheetView>
  </sheetViews>
  <sheetFormatPr defaultRowHeight="13.2" x14ac:dyDescent="0.45"/>
  <cols>
    <col min="1" max="7" width="2.19921875" style="1" customWidth="1"/>
    <col min="8" max="8" width="14.796875" style="1" customWidth="1"/>
    <col min="9" max="13" width="2.19921875" style="1" customWidth="1"/>
    <col min="14" max="14" width="3" style="1" customWidth="1"/>
    <col min="15" max="15" width="8.59765625" style="1" customWidth="1"/>
    <col min="16" max="16" width="5.796875" style="1" customWidth="1"/>
    <col min="17" max="17" width="5.19921875" style="1" customWidth="1"/>
    <col min="18" max="18" width="13.3984375" style="1" customWidth="1"/>
    <col min="19" max="19" width="8.796875" style="1"/>
    <col min="20" max="20" width="26.296875" style="1" customWidth="1"/>
    <col min="21" max="21" width="10.69921875" style="1" customWidth="1"/>
    <col min="22" max="22" width="3.796875" style="1" customWidth="1"/>
    <col min="23" max="23" width="17.5" style="1" customWidth="1"/>
    <col min="24" max="26" width="8.796875" style="1"/>
    <col min="27" max="30" width="6.3984375" style="1" customWidth="1"/>
    <col min="31" max="16384" width="8.796875" style="1"/>
  </cols>
  <sheetData>
    <row r="1" spans="1:25" x14ac:dyDescent="0.45">
      <c r="A1" s="1" t="s">
        <v>42</v>
      </c>
      <c r="T1" s="28"/>
      <c r="U1" s="25" t="s">
        <v>80</v>
      </c>
    </row>
    <row r="3" spans="1:25" ht="23.4" x14ac:dyDescent="0.45">
      <c r="A3" s="40" t="s">
        <v>37</v>
      </c>
      <c r="B3" s="40"/>
      <c r="C3" s="40"/>
      <c r="D3" s="40"/>
      <c r="E3" s="40"/>
      <c r="F3" s="40"/>
      <c r="G3" s="40"/>
      <c r="H3" s="40"/>
      <c r="I3" s="40"/>
      <c r="J3" s="40"/>
      <c r="K3" s="40"/>
      <c r="L3" s="40"/>
      <c r="M3" s="40"/>
      <c r="N3" s="40"/>
      <c r="O3" s="40"/>
      <c r="P3" s="40"/>
      <c r="Q3" s="40"/>
      <c r="R3" s="40"/>
      <c r="S3" s="25" t="s">
        <v>47</v>
      </c>
    </row>
    <row r="5" spans="1:25" ht="18" customHeight="1" x14ac:dyDescent="0.45">
      <c r="P5" s="41" t="s">
        <v>81</v>
      </c>
      <c r="Q5" s="42"/>
      <c r="R5" s="42"/>
      <c r="S5" s="1" t="s">
        <v>39</v>
      </c>
    </row>
    <row r="6" spans="1:25" ht="18" x14ac:dyDescent="0.45">
      <c r="P6" s="6"/>
      <c r="Q6" s="7"/>
      <c r="R6" s="7"/>
    </row>
    <row r="7" spans="1:25" ht="18" x14ac:dyDescent="0.45">
      <c r="B7" s="1" t="s">
        <v>13</v>
      </c>
      <c r="P7" s="6"/>
      <c r="Q7" s="7"/>
      <c r="R7" s="7"/>
      <c r="T7" s="1" t="s">
        <v>38</v>
      </c>
    </row>
    <row r="8" spans="1:25" ht="18" x14ac:dyDescent="0.45">
      <c r="P8" s="6"/>
      <c r="Q8" s="7"/>
      <c r="R8" s="7"/>
    </row>
    <row r="9" spans="1:25" ht="18" x14ac:dyDescent="0.45">
      <c r="K9" s="43" t="s">
        <v>5</v>
      </c>
      <c r="L9" s="44"/>
      <c r="M9" s="44"/>
      <c r="N9" s="44"/>
      <c r="O9" s="1" t="str">
        <f>IF(T9&lt;&gt;""," "&amp;T9,"")</f>
        <v/>
      </c>
      <c r="P9" s="6"/>
      <c r="Q9" s="7"/>
      <c r="R9" s="7"/>
      <c r="T9" s="26"/>
      <c r="U9" s="1" t="s">
        <v>28</v>
      </c>
    </row>
    <row r="10" spans="1:25" ht="18" x14ac:dyDescent="0.45">
      <c r="L10" s="45" t="s">
        <v>20</v>
      </c>
      <c r="M10" s="46"/>
      <c r="O10" s="68" t="str">
        <f>IF(T10&lt;&gt;"",T10,"　　　－　　　－")</f>
        <v>　　　－　　　－</v>
      </c>
      <c r="P10" s="69"/>
      <c r="Q10" s="69"/>
      <c r="R10" s="69"/>
      <c r="T10" s="26"/>
      <c r="U10" s="1" t="s">
        <v>29</v>
      </c>
    </row>
    <row r="12" spans="1:25" ht="18" x14ac:dyDescent="0.45">
      <c r="K12" s="45" t="s">
        <v>14</v>
      </c>
      <c r="L12" s="46"/>
      <c r="M12" s="46"/>
      <c r="N12" s="46"/>
      <c r="R12" s="9" t="s">
        <v>15</v>
      </c>
      <c r="W12" s="47" t="s">
        <v>31</v>
      </c>
      <c r="X12" s="83"/>
      <c r="Y12" s="48"/>
    </row>
    <row r="13" spans="1:25" ht="18" x14ac:dyDescent="0.45">
      <c r="K13" s="2"/>
      <c r="L13" s="8"/>
      <c r="M13" s="8"/>
      <c r="N13" s="8"/>
      <c r="R13" s="2"/>
      <c r="W13" s="4" t="s">
        <v>32</v>
      </c>
      <c r="X13" s="5"/>
      <c r="Y13" s="3">
        <v>1</v>
      </c>
    </row>
    <row r="14" spans="1:25" ht="18" x14ac:dyDescent="0.45">
      <c r="B14" s="1" t="s">
        <v>16</v>
      </c>
      <c r="K14" s="2"/>
      <c r="L14" s="8"/>
      <c r="M14" s="8"/>
      <c r="N14" s="8"/>
      <c r="R14" s="2"/>
      <c r="W14" s="4" t="s">
        <v>34</v>
      </c>
      <c r="X14" s="5"/>
      <c r="Y14" s="3">
        <v>2</v>
      </c>
    </row>
    <row r="15" spans="1:25" ht="18" x14ac:dyDescent="0.45">
      <c r="K15" s="2"/>
      <c r="L15" s="8"/>
      <c r="M15" s="8"/>
      <c r="N15" s="8"/>
      <c r="R15" s="2"/>
      <c r="W15" s="4" t="s">
        <v>33</v>
      </c>
      <c r="X15" s="5"/>
      <c r="Y15" s="3">
        <v>3</v>
      </c>
    </row>
    <row r="16" spans="1:25" ht="18" x14ac:dyDescent="0.45">
      <c r="A16" s="45" t="s">
        <v>17</v>
      </c>
      <c r="B16" s="46"/>
      <c r="C16" s="46"/>
      <c r="D16" s="46"/>
      <c r="E16" s="46"/>
      <c r="F16" s="46"/>
      <c r="G16" s="46"/>
      <c r="H16" s="46"/>
      <c r="I16" s="46"/>
      <c r="J16" s="46"/>
      <c r="K16" s="46"/>
      <c r="L16" s="46"/>
      <c r="M16" s="46"/>
      <c r="N16" s="46"/>
      <c r="O16" s="46"/>
      <c r="P16" s="46"/>
      <c r="Q16" s="46"/>
      <c r="R16" s="46"/>
      <c r="W16" s="4" t="s">
        <v>35</v>
      </c>
      <c r="X16" s="5"/>
      <c r="Y16" s="3">
        <v>4</v>
      </c>
    </row>
    <row r="17" spans="1:30" x14ac:dyDescent="0.45">
      <c r="W17" s="4" t="s">
        <v>36</v>
      </c>
      <c r="X17" s="5"/>
      <c r="Y17" s="3">
        <v>5</v>
      </c>
    </row>
    <row r="18" spans="1:30" ht="27.6" customHeight="1" x14ac:dyDescent="0.45">
      <c r="H18" s="3" t="s">
        <v>3</v>
      </c>
      <c r="I18" s="18" t="str">
        <f>IF(AND($T9&lt;&gt;"",$T18&lt;&gt;""),MID($T18,1,1),"")</f>
        <v/>
      </c>
      <c r="J18" s="19" t="str">
        <f>IF(AND($T9&lt;&gt;"",$T18&lt;&gt;""),MID($T18,2,1),"")</f>
        <v/>
      </c>
      <c r="K18" s="19" t="str">
        <f>IF(AND($T9&lt;&gt;"",$T18&lt;&gt;""),MID($T18,3,1),"")</f>
        <v/>
      </c>
      <c r="L18" s="19" t="str">
        <f>IF(AND($T9&lt;&gt;"",$T18&lt;&gt;""),MID($T18,4,1),"")</f>
        <v/>
      </c>
      <c r="M18" s="20" t="str">
        <f>IF(AND($T9&lt;&gt;"",$T18&lt;&gt;""),MID($T18,5,1),"")</f>
        <v/>
      </c>
      <c r="N18" s="47" t="s">
        <v>5</v>
      </c>
      <c r="O18" s="48"/>
      <c r="P18" s="80" t="str">
        <f>IF(T9&lt;&gt;"",T9,"")</f>
        <v/>
      </c>
      <c r="Q18" s="81"/>
      <c r="R18" s="82"/>
      <c r="T18" s="26"/>
      <c r="U18" s="1" t="s">
        <v>30</v>
      </c>
    </row>
    <row r="19" spans="1:30" ht="18" customHeight="1" x14ac:dyDescent="0.45">
      <c r="A19" s="49" t="s">
        <v>2</v>
      </c>
      <c r="B19" s="50"/>
      <c r="C19" s="50"/>
      <c r="D19" s="50"/>
      <c r="E19" s="50"/>
      <c r="F19" s="50"/>
      <c r="G19" s="51"/>
      <c r="H19" s="58" t="s">
        <v>4</v>
      </c>
      <c r="I19" s="61" t="s">
        <v>6</v>
      </c>
      <c r="J19" s="62"/>
      <c r="K19" s="62"/>
      <c r="L19" s="62"/>
      <c r="M19" s="62"/>
      <c r="N19" s="62"/>
      <c r="O19" s="62"/>
      <c r="P19" s="62"/>
      <c r="Q19" s="37" t="s">
        <v>11</v>
      </c>
      <c r="R19" s="37" t="s">
        <v>12</v>
      </c>
    </row>
    <row r="20" spans="1:30" ht="16.8" customHeight="1" x14ac:dyDescent="0.45">
      <c r="A20" s="52"/>
      <c r="B20" s="53"/>
      <c r="C20" s="53"/>
      <c r="D20" s="53"/>
      <c r="E20" s="53"/>
      <c r="F20" s="53"/>
      <c r="G20" s="54"/>
      <c r="H20" s="59"/>
      <c r="I20" s="49" t="s">
        <v>7</v>
      </c>
      <c r="J20" s="50"/>
      <c r="K20" s="50"/>
      <c r="L20" s="50"/>
      <c r="M20" s="50"/>
      <c r="N20" s="51"/>
      <c r="O20" s="63" t="s">
        <v>8</v>
      </c>
      <c r="P20" s="64"/>
      <c r="Q20" s="38"/>
      <c r="R20" s="38"/>
    </row>
    <row r="21" spans="1:30" ht="16.8" customHeight="1" x14ac:dyDescent="0.45">
      <c r="A21" s="55"/>
      <c r="B21" s="56"/>
      <c r="C21" s="56"/>
      <c r="D21" s="56"/>
      <c r="E21" s="56"/>
      <c r="F21" s="56"/>
      <c r="G21" s="57"/>
      <c r="H21" s="60"/>
      <c r="I21" s="65" t="s">
        <v>9</v>
      </c>
      <c r="J21" s="66"/>
      <c r="K21" s="66"/>
      <c r="L21" s="66"/>
      <c r="M21" s="66"/>
      <c r="N21" s="67"/>
      <c r="O21" s="65" t="s">
        <v>10</v>
      </c>
      <c r="P21" s="66"/>
      <c r="Q21" s="39"/>
      <c r="R21" s="39"/>
    </row>
    <row r="22" spans="1:30" ht="15" customHeight="1" x14ac:dyDescent="0.45">
      <c r="A22" s="70" t="str">
        <f>IF(V22=6,0,IF(V22&gt;6,MID(T22,V22-6,1),""))</f>
        <v/>
      </c>
      <c r="B22" s="35" t="str">
        <f>IF($V22&gt;5,MID($T22,$V22-5,1),"")</f>
        <v/>
      </c>
      <c r="C22" s="35" t="str">
        <f>IF($V22&gt;5,MID($T22,$V22-4,1),"")</f>
        <v/>
      </c>
      <c r="D22" s="35" t="str">
        <f>IF($V22&gt;5,MID($T22,$V22-3,1),"")</f>
        <v/>
      </c>
      <c r="E22" s="35" t="str">
        <f>IF($V22&gt;5,MID($T22,$V22-2,1),"")</f>
        <v/>
      </c>
      <c r="F22" s="35" t="str">
        <f>IF($V22&gt;5,MID($T22,$V22-1,1),"")</f>
        <v/>
      </c>
      <c r="G22" s="74" t="str">
        <f>IF($V22&gt;5,MID($T22,$V22,1),"")</f>
        <v/>
      </c>
      <c r="H22" s="76" t="str">
        <f>IF(T23&lt;&gt;"",T23,"")</f>
        <v/>
      </c>
      <c r="I22" s="63" t="str">
        <f>IF(AND(W22&gt;0,W22&lt;5),"○","")</f>
        <v/>
      </c>
      <c r="J22" s="64"/>
      <c r="K22" s="64"/>
      <c r="L22" s="64"/>
      <c r="M22" s="64"/>
      <c r="N22" s="78"/>
      <c r="O22" s="63" t="str">
        <f>IF(W22=5,"○","")</f>
        <v/>
      </c>
      <c r="P22" s="64"/>
      <c r="Q22" s="76" t="str">
        <f>IF(AND(T$1&lt;&gt;"",W23&lt;&gt;""),INT(YEARFRAC(W23,T$1,0)),"")</f>
        <v/>
      </c>
      <c r="R22" s="72" t="str">
        <f>IF(W23&lt;&gt;"",W23,"")</f>
        <v/>
      </c>
      <c r="S22" s="32" t="str">
        <f>IF(T22&lt;&gt;"",IF(AD22="NG","番号確認",""),"")</f>
        <v/>
      </c>
      <c r="T22" s="26"/>
      <c r="U22" s="1" t="s">
        <v>52</v>
      </c>
      <c r="V22" s="21">
        <f>LEN(T22)</f>
        <v>0</v>
      </c>
      <c r="W22" s="27"/>
      <c r="X22" s="1" t="s">
        <v>66</v>
      </c>
      <c r="AB22" s="34" t="e">
        <f>IF(LEN(T22)=6,MOD(VALUE(LEFT(T22,5)),19),MOD(VALUE(LEFT(T22,6)),19))</f>
        <v>#VALUE!</v>
      </c>
      <c r="AC22" s="34" t="e">
        <f>INT(AB22/10)+MOD(AB22,10)</f>
        <v>#VALUE!</v>
      </c>
      <c r="AD22" s="21" t="e">
        <f>IF(VALUE(RIGHT(T22,1))=AC22,"OK","NG")</f>
        <v>#VALUE!</v>
      </c>
    </row>
    <row r="23" spans="1:30" ht="15" customHeight="1" x14ac:dyDescent="0.45">
      <c r="A23" s="71"/>
      <c r="B23" s="36"/>
      <c r="C23" s="36"/>
      <c r="D23" s="36"/>
      <c r="E23" s="36"/>
      <c r="F23" s="36"/>
      <c r="G23" s="75"/>
      <c r="H23" s="77"/>
      <c r="I23" s="65" t="str">
        <f>IF(I22="○",CHOOSE(W22,"（日本旅行）","（ＪＴＢ）","（近畿日本）","(東武ﾄｯﾌﾟﾂｱｰ)","（　　　　　）"),"（　　　　　）")</f>
        <v>（　　　　　）</v>
      </c>
      <c r="J23" s="66"/>
      <c r="K23" s="66"/>
      <c r="L23" s="66"/>
      <c r="M23" s="66"/>
      <c r="N23" s="67"/>
      <c r="O23" s="79"/>
      <c r="P23" s="66"/>
      <c r="Q23" s="84"/>
      <c r="R23" s="85"/>
      <c r="S23" s="33"/>
      <c r="T23" s="26"/>
      <c r="U23" s="1" t="s">
        <v>53</v>
      </c>
      <c r="W23" s="28"/>
      <c r="X23" s="1" t="s">
        <v>67</v>
      </c>
    </row>
    <row r="24" spans="1:30" ht="15" customHeight="1" x14ac:dyDescent="0.45">
      <c r="A24" s="70" t="str">
        <f>IF(V24=6,0,IF(V24&gt;6,MID(T24,V24-6,1),""))</f>
        <v/>
      </c>
      <c r="B24" s="35" t="str">
        <f>IF($V24&gt;5,MID($T24,$V24-5,1),"")</f>
        <v/>
      </c>
      <c r="C24" s="35" t="str">
        <f>IF($V24&gt;5,MID($T24,$V24-4,1),"")</f>
        <v/>
      </c>
      <c r="D24" s="35" t="str">
        <f>IF($V24&gt;5,MID($T24,$V24-3,1),"")</f>
        <v/>
      </c>
      <c r="E24" s="35" t="str">
        <f>IF($V24&gt;5,MID($T24,$V24-2,1),"")</f>
        <v/>
      </c>
      <c r="F24" s="35" t="str">
        <f>IF($V24&gt;5,MID($T24,$V24-1,1),"")</f>
        <v/>
      </c>
      <c r="G24" s="74" t="str">
        <f>IF($V24&gt;5,MID($T24,$V24,1),"")</f>
        <v/>
      </c>
      <c r="H24" s="76" t="str">
        <f>IF(T25&lt;&gt;"",T25,"")</f>
        <v/>
      </c>
      <c r="I24" s="63" t="str">
        <f>IF(AND(W24&gt;0,W24&lt;5),"○","")</f>
        <v/>
      </c>
      <c r="J24" s="64"/>
      <c r="K24" s="64"/>
      <c r="L24" s="64"/>
      <c r="M24" s="64"/>
      <c r="N24" s="78"/>
      <c r="O24" s="63" t="str">
        <f>IF(W24=5,"○","")</f>
        <v/>
      </c>
      <c r="P24" s="64"/>
      <c r="Q24" s="76" t="str">
        <f>IF(AND(T$1&lt;&gt;"",W25&lt;&gt;""),INT(YEARFRAC(W25,T$1,0)),"")</f>
        <v/>
      </c>
      <c r="R24" s="72" t="str">
        <f>IF(W25&lt;&gt;"",W25,"")</f>
        <v/>
      </c>
      <c r="S24" s="33" t="str">
        <f>IF(T24&lt;&gt;"",IF(AD24="NG","番号確認",""),"")</f>
        <v/>
      </c>
      <c r="T24" s="26"/>
      <c r="U24" s="1" t="s">
        <v>54</v>
      </c>
      <c r="V24" s="21">
        <f>LEN(T24)</f>
        <v>0</v>
      </c>
      <c r="W24" s="27"/>
      <c r="X24" s="1" t="s">
        <v>68</v>
      </c>
      <c r="AB24" s="31" t="e">
        <f>IF(LEN(T24)=6,MOD(VALUE(LEFT(T24,5)),19),MOD(VALUE(LEFT(T24,6)),19))</f>
        <v>#VALUE!</v>
      </c>
      <c r="AC24" s="31" t="e">
        <f>INT(AB24/10)+MOD(AB24,10)</f>
        <v>#VALUE!</v>
      </c>
      <c r="AD24" s="21" t="e">
        <f>IF(VALUE(RIGHT(T24,1))=AC24,"OK","NG")</f>
        <v>#VALUE!</v>
      </c>
    </row>
    <row r="25" spans="1:30" ht="15" customHeight="1" x14ac:dyDescent="0.45">
      <c r="A25" s="71"/>
      <c r="B25" s="36"/>
      <c r="C25" s="36"/>
      <c r="D25" s="36"/>
      <c r="E25" s="36"/>
      <c r="F25" s="36"/>
      <c r="G25" s="75"/>
      <c r="H25" s="77"/>
      <c r="I25" s="65" t="str">
        <f>IF(I24="○",CHOOSE(W24,"（日本旅行）","（ＪＴＢ）","（近畿日本）","(東武ﾄｯﾌﾟﾂｱｰ)","（　　　　　）"),"（　　　　　）")</f>
        <v>（　　　　　）</v>
      </c>
      <c r="J25" s="66"/>
      <c r="K25" s="66"/>
      <c r="L25" s="66"/>
      <c r="M25" s="66"/>
      <c r="N25" s="67"/>
      <c r="O25" s="79"/>
      <c r="P25" s="66"/>
      <c r="Q25" s="77"/>
      <c r="R25" s="73"/>
      <c r="S25" s="33"/>
      <c r="T25" s="26"/>
      <c r="U25" s="1" t="s">
        <v>55</v>
      </c>
      <c r="W25" s="27"/>
      <c r="X25" s="1" t="s">
        <v>69</v>
      </c>
    </row>
    <row r="26" spans="1:30" ht="15" customHeight="1" x14ac:dyDescent="0.45">
      <c r="A26" s="70" t="str">
        <f>IF(V26=6,0,IF(V26&gt;6,MID(T26,V26-6,1),""))</f>
        <v/>
      </c>
      <c r="B26" s="35" t="str">
        <f>IF($V26&gt;5,MID($T26,$V26-5,1),"")</f>
        <v/>
      </c>
      <c r="C26" s="35" t="str">
        <f>IF($V26&gt;5,MID($T26,$V26-4,1),"")</f>
        <v/>
      </c>
      <c r="D26" s="35" t="str">
        <f>IF($V26&gt;5,MID($T26,$V26-3,1),"")</f>
        <v/>
      </c>
      <c r="E26" s="35" t="str">
        <f>IF($V26&gt;5,MID($T26,$V26-2,1),"")</f>
        <v/>
      </c>
      <c r="F26" s="35" t="str">
        <f>IF($V26&gt;5,MID($T26,$V26-1,1),"")</f>
        <v/>
      </c>
      <c r="G26" s="74" t="str">
        <f>IF($V26&gt;5,MID($T26,$V26,1),"")</f>
        <v/>
      </c>
      <c r="H26" s="76" t="str">
        <f>IF(T27&lt;&gt;"",T27,"")</f>
        <v/>
      </c>
      <c r="I26" s="63" t="str">
        <f>IF(AND(W26&gt;0,W26&lt;5),"○","")</f>
        <v/>
      </c>
      <c r="J26" s="64"/>
      <c r="K26" s="64"/>
      <c r="L26" s="64"/>
      <c r="M26" s="64"/>
      <c r="N26" s="78"/>
      <c r="O26" s="63" t="str">
        <f>IF(W26=5,"○","")</f>
        <v/>
      </c>
      <c r="P26" s="64"/>
      <c r="Q26" s="76" t="str">
        <f>IF(AND(T$1&lt;&gt;"",W27&lt;&gt;""),INT(YEARFRAC(W27,T$1,0)),"")</f>
        <v/>
      </c>
      <c r="R26" s="72" t="str">
        <f>IF(W27&lt;&gt;"",W27,"")</f>
        <v/>
      </c>
      <c r="S26" s="33" t="str">
        <f>IF(T26&lt;&gt;"",IF(AD26="NG","番号確認",""),"")</f>
        <v/>
      </c>
      <c r="T26" s="26"/>
      <c r="U26" s="1" t="s">
        <v>56</v>
      </c>
      <c r="V26" s="21">
        <f>LEN(T26)</f>
        <v>0</v>
      </c>
      <c r="W26" s="27"/>
      <c r="X26" s="1" t="s">
        <v>70</v>
      </c>
      <c r="AB26" s="31" t="e">
        <f>IF(LEN(T26)=6,MOD(VALUE(LEFT(T26,5)),19),MOD(VALUE(LEFT(T26,6)),19))</f>
        <v>#VALUE!</v>
      </c>
      <c r="AC26" s="31" t="e">
        <f>INT(AB26/10)+MOD(AB26,10)</f>
        <v>#VALUE!</v>
      </c>
      <c r="AD26" s="21" t="e">
        <f>IF(VALUE(RIGHT(T26,1))=AC26,"OK","NG")</f>
        <v>#VALUE!</v>
      </c>
    </row>
    <row r="27" spans="1:30" ht="15" customHeight="1" x14ac:dyDescent="0.45">
      <c r="A27" s="71"/>
      <c r="B27" s="36"/>
      <c r="C27" s="36"/>
      <c r="D27" s="36"/>
      <c r="E27" s="36"/>
      <c r="F27" s="36"/>
      <c r="G27" s="75"/>
      <c r="H27" s="77"/>
      <c r="I27" s="65" t="str">
        <f>IF(I26="○",CHOOSE(W26,"（日本旅行）","（ＪＴＢ）","（近畿日本）","(東武ﾄｯﾌﾟﾂｱｰ)","（　　　　　）"),"（　　　　　）")</f>
        <v>（　　　　　）</v>
      </c>
      <c r="J27" s="66"/>
      <c r="K27" s="66"/>
      <c r="L27" s="66"/>
      <c r="M27" s="66"/>
      <c r="N27" s="67"/>
      <c r="O27" s="79"/>
      <c r="P27" s="66"/>
      <c r="Q27" s="77"/>
      <c r="R27" s="73"/>
      <c r="S27" s="33"/>
      <c r="T27" s="26"/>
      <c r="U27" s="1" t="s">
        <v>57</v>
      </c>
      <c r="W27" s="27"/>
      <c r="X27" s="1" t="s">
        <v>71</v>
      </c>
    </row>
    <row r="28" spans="1:30" ht="15" customHeight="1" x14ac:dyDescent="0.45">
      <c r="A28" s="70" t="str">
        <f>IF(V28=6,0,IF(V28&gt;6,MID(T28,V28-6,1),""))</f>
        <v/>
      </c>
      <c r="B28" s="35" t="str">
        <f>IF($V28&gt;5,MID($T28,$V28-5,1),"")</f>
        <v/>
      </c>
      <c r="C28" s="35" t="str">
        <f>IF($V28&gt;5,MID($T28,$V28-4,1),"")</f>
        <v/>
      </c>
      <c r="D28" s="35" t="str">
        <f>IF($V28&gt;5,MID($T28,$V28-3,1),"")</f>
        <v/>
      </c>
      <c r="E28" s="35" t="str">
        <f>IF($V28&gt;5,MID($T28,$V28-2,1),"")</f>
        <v/>
      </c>
      <c r="F28" s="35" t="str">
        <f>IF($V28&gt;5,MID($T28,$V28-1,1),"")</f>
        <v/>
      </c>
      <c r="G28" s="74" t="str">
        <f>IF($V28&gt;5,MID($T28,$V28,1),"")</f>
        <v/>
      </c>
      <c r="H28" s="76" t="str">
        <f>IF(T29&lt;&gt;"",T29,"")</f>
        <v/>
      </c>
      <c r="I28" s="63" t="str">
        <f>IF(AND(W28&gt;0,W28&lt;5),"○","")</f>
        <v/>
      </c>
      <c r="J28" s="64"/>
      <c r="K28" s="64"/>
      <c r="L28" s="64"/>
      <c r="M28" s="64"/>
      <c r="N28" s="78"/>
      <c r="O28" s="63" t="str">
        <f>IF(W28=5,"○","")</f>
        <v/>
      </c>
      <c r="P28" s="64"/>
      <c r="Q28" s="76" t="str">
        <f>IF(AND(T$1&lt;&gt;"",W29&lt;&gt;""),INT(YEARFRAC(W29,T$1,0)),"")</f>
        <v/>
      </c>
      <c r="R28" s="72" t="str">
        <f>IF(W29&lt;&gt;"",W29,"")</f>
        <v/>
      </c>
      <c r="S28" s="33" t="str">
        <f>IF(T28&lt;&gt;"",IF(AD28="NG","番号確認",""),"")</f>
        <v/>
      </c>
      <c r="T28" s="26"/>
      <c r="U28" s="1" t="s">
        <v>58</v>
      </c>
      <c r="V28" s="21">
        <f>LEN(T28)</f>
        <v>0</v>
      </c>
      <c r="W28" s="27"/>
      <c r="X28" s="1" t="s">
        <v>72</v>
      </c>
      <c r="AB28" s="31" t="e">
        <f>IF(LEN(T28)=6,MOD(VALUE(LEFT(T28,5)),19),MOD(VALUE(LEFT(T28,6)),19))</f>
        <v>#VALUE!</v>
      </c>
      <c r="AC28" s="31" t="e">
        <f>INT(AB28/10)+MOD(AB28,10)</f>
        <v>#VALUE!</v>
      </c>
      <c r="AD28" s="21" t="e">
        <f>IF(VALUE(RIGHT(T28,1))=AC28,"OK","NG")</f>
        <v>#VALUE!</v>
      </c>
    </row>
    <row r="29" spans="1:30" ht="15" customHeight="1" x14ac:dyDescent="0.45">
      <c r="A29" s="71"/>
      <c r="B29" s="36"/>
      <c r="C29" s="36"/>
      <c r="D29" s="36"/>
      <c r="E29" s="36"/>
      <c r="F29" s="36"/>
      <c r="G29" s="75"/>
      <c r="H29" s="77"/>
      <c r="I29" s="65" t="str">
        <f>IF(I28="○",CHOOSE(W28,"（日本旅行）","（ＪＴＢ）","（近畿日本）","(東武ﾄｯﾌﾟﾂｱｰ)","（　　　　　）"),"（　　　　　）")</f>
        <v>（　　　　　）</v>
      </c>
      <c r="J29" s="66"/>
      <c r="K29" s="66"/>
      <c r="L29" s="66"/>
      <c r="M29" s="66"/>
      <c r="N29" s="67"/>
      <c r="O29" s="79"/>
      <c r="P29" s="66"/>
      <c r="Q29" s="77"/>
      <c r="R29" s="73"/>
      <c r="S29" s="33"/>
      <c r="T29" s="26"/>
      <c r="U29" s="1" t="s">
        <v>59</v>
      </c>
      <c r="W29" s="27"/>
      <c r="X29" s="1" t="s">
        <v>73</v>
      </c>
    </row>
    <row r="30" spans="1:30" ht="15" customHeight="1" x14ac:dyDescent="0.45">
      <c r="A30" s="70" t="str">
        <f>IF(V30=6,0,IF(V30&gt;6,MID(T30,V30-6,1),""))</f>
        <v/>
      </c>
      <c r="B30" s="35" t="str">
        <f>IF($V30&gt;5,MID($T30,$V30-5,1),"")</f>
        <v/>
      </c>
      <c r="C30" s="35" t="str">
        <f>IF($V30&gt;5,MID($T30,$V30-4,1),"")</f>
        <v/>
      </c>
      <c r="D30" s="35" t="str">
        <f>IF($V30&gt;5,MID($T30,$V30-3,1),"")</f>
        <v/>
      </c>
      <c r="E30" s="35" t="str">
        <f>IF($V30&gt;5,MID($T30,$V30-2,1),"")</f>
        <v/>
      </c>
      <c r="F30" s="35" t="str">
        <f>IF($V30&gt;5,MID($T30,$V30-1,1),"")</f>
        <v/>
      </c>
      <c r="G30" s="74" t="str">
        <f>IF($V30&gt;5,MID($T30,$V30,1),"")</f>
        <v/>
      </c>
      <c r="H30" s="76" t="str">
        <f>IF(T31&lt;&gt;"",T31,"")</f>
        <v/>
      </c>
      <c r="I30" s="63" t="str">
        <f>IF(AND(W30&gt;0,W30&lt;5),"○","")</f>
        <v/>
      </c>
      <c r="J30" s="64"/>
      <c r="K30" s="64"/>
      <c r="L30" s="64"/>
      <c r="M30" s="64"/>
      <c r="N30" s="78"/>
      <c r="O30" s="63" t="str">
        <f>IF(W30=5,"○","")</f>
        <v/>
      </c>
      <c r="P30" s="64"/>
      <c r="Q30" s="76" t="str">
        <f>IF(AND(T$1&lt;&gt;"",W31&lt;&gt;""),INT(YEARFRAC(W31,T$1,0)),"")</f>
        <v/>
      </c>
      <c r="R30" s="72" t="str">
        <f>IF(W31&lt;&gt;"",W31,"")</f>
        <v/>
      </c>
      <c r="S30" s="33" t="str">
        <f>IF(T30&lt;&gt;"",IF(AD30="NG","番号確認",""),"")</f>
        <v/>
      </c>
      <c r="T30" s="26"/>
      <c r="U30" s="1" t="s">
        <v>60</v>
      </c>
      <c r="V30" s="21">
        <f>LEN(T30)</f>
        <v>0</v>
      </c>
      <c r="W30" s="27"/>
      <c r="X30" s="1" t="s">
        <v>74</v>
      </c>
      <c r="AB30" s="31" t="e">
        <f>IF(LEN(T30)=6,MOD(VALUE(LEFT(T30,5)),19),MOD(VALUE(LEFT(T30,6)),19))</f>
        <v>#VALUE!</v>
      </c>
      <c r="AC30" s="31" t="e">
        <f>INT(AB30/10)+MOD(AB30,10)</f>
        <v>#VALUE!</v>
      </c>
      <c r="AD30" s="21" t="e">
        <f>IF(VALUE(RIGHT(T30,1))=AC30,"OK","NG")</f>
        <v>#VALUE!</v>
      </c>
    </row>
    <row r="31" spans="1:30" ht="15" customHeight="1" x14ac:dyDescent="0.45">
      <c r="A31" s="71"/>
      <c r="B31" s="36"/>
      <c r="C31" s="36"/>
      <c r="D31" s="36"/>
      <c r="E31" s="36"/>
      <c r="F31" s="36"/>
      <c r="G31" s="75"/>
      <c r="H31" s="77"/>
      <c r="I31" s="65" t="str">
        <f>IF(I30="○",CHOOSE(W30,"（日本旅行）","（ＪＴＢ）","（近畿日本）","(東武ﾄｯﾌﾟﾂｱｰ)","（　　　　　）"),"（　　　　　）")</f>
        <v>（　　　　　）</v>
      </c>
      <c r="J31" s="66"/>
      <c r="K31" s="66"/>
      <c r="L31" s="66"/>
      <c r="M31" s="66"/>
      <c r="N31" s="67"/>
      <c r="O31" s="79"/>
      <c r="P31" s="66"/>
      <c r="Q31" s="77"/>
      <c r="R31" s="73"/>
      <c r="S31" s="33"/>
      <c r="T31" s="26"/>
      <c r="U31" s="1" t="s">
        <v>61</v>
      </c>
      <c r="W31" s="27"/>
      <c r="X31" s="1" t="s">
        <v>75</v>
      </c>
    </row>
    <row r="32" spans="1:30" ht="15" customHeight="1" x14ac:dyDescent="0.45">
      <c r="A32" s="70" t="str">
        <f>IF(V32=6,0,IF(V32&gt;6,MID(T32,V32-6,1),""))</f>
        <v/>
      </c>
      <c r="B32" s="35" t="str">
        <f>IF($V32&gt;5,MID($T32,$V32-5,1),"")</f>
        <v/>
      </c>
      <c r="C32" s="35" t="str">
        <f>IF($V32&gt;5,MID($T32,$V32-4,1),"")</f>
        <v/>
      </c>
      <c r="D32" s="35" t="str">
        <f>IF($V32&gt;5,MID($T32,$V32-3,1),"")</f>
        <v/>
      </c>
      <c r="E32" s="35" t="str">
        <f>IF($V32&gt;5,MID($T32,$V32-2,1),"")</f>
        <v/>
      </c>
      <c r="F32" s="35" t="str">
        <f>IF($V32&gt;5,MID($T32,$V32-1,1),"")</f>
        <v/>
      </c>
      <c r="G32" s="74" t="str">
        <f>IF($V32&gt;5,MID($T32,$V32,1),"")</f>
        <v/>
      </c>
      <c r="H32" s="76" t="str">
        <f>IF(T33&lt;&gt;"",T33,"")</f>
        <v/>
      </c>
      <c r="I32" s="63" t="str">
        <f>IF(AND(W32&gt;0,W32&lt;5),"○","")</f>
        <v/>
      </c>
      <c r="J32" s="64"/>
      <c r="K32" s="64"/>
      <c r="L32" s="64"/>
      <c r="M32" s="64"/>
      <c r="N32" s="78"/>
      <c r="O32" s="63" t="str">
        <f>IF(W32=5,"○","")</f>
        <v/>
      </c>
      <c r="P32" s="64"/>
      <c r="Q32" s="76" t="str">
        <f>IF(AND(T$1&lt;&gt;"",W33&lt;&gt;""),INT(YEARFRAC(W33,T$1,0)),"")</f>
        <v/>
      </c>
      <c r="R32" s="72" t="str">
        <f>IF(W33&lt;&gt;"",W33,"")</f>
        <v/>
      </c>
      <c r="S32" s="33" t="str">
        <f>IF(T32&lt;&gt;"",IF(AD32="NG","番号確認",""),"")</f>
        <v/>
      </c>
      <c r="T32" s="26"/>
      <c r="U32" s="1" t="s">
        <v>62</v>
      </c>
      <c r="V32" s="21">
        <f>LEN(T32)</f>
        <v>0</v>
      </c>
      <c r="W32" s="27"/>
      <c r="X32" s="1" t="s">
        <v>76</v>
      </c>
      <c r="AB32" s="31" t="e">
        <f>IF(LEN(T32)=6,MOD(VALUE(LEFT(T32,5)),19),MOD(VALUE(LEFT(T32,6)),19))</f>
        <v>#VALUE!</v>
      </c>
      <c r="AC32" s="31" t="e">
        <f>INT(AB32/10)+MOD(AB32,10)</f>
        <v>#VALUE!</v>
      </c>
      <c r="AD32" s="21" t="e">
        <f>IF(VALUE(RIGHT(T32,1))=AC32,"OK","NG")</f>
        <v>#VALUE!</v>
      </c>
    </row>
    <row r="33" spans="1:30" ht="15" customHeight="1" x14ac:dyDescent="0.45">
      <c r="A33" s="71"/>
      <c r="B33" s="36"/>
      <c r="C33" s="36"/>
      <c r="D33" s="36"/>
      <c r="E33" s="36"/>
      <c r="F33" s="36"/>
      <c r="G33" s="75"/>
      <c r="H33" s="77"/>
      <c r="I33" s="65" t="str">
        <f>IF(I32="○",CHOOSE(W32,"（日本旅行）","（ＪＴＢ）","（近畿日本）","(東武ﾄｯﾌﾟﾂｱｰ)","（　　　　　）"),"（　　　　　）")</f>
        <v>（　　　　　）</v>
      </c>
      <c r="J33" s="66"/>
      <c r="K33" s="66"/>
      <c r="L33" s="66"/>
      <c r="M33" s="66"/>
      <c r="N33" s="67"/>
      <c r="O33" s="79"/>
      <c r="P33" s="66"/>
      <c r="Q33" s="77"/>
      <c r="R33" s="73"/>
      <c r="S33" s="33"/>
      <c r="T33" s="26"/>
      <c r="U33" s="1" t="s">
        <v>63</v>
      </c>
      <c r="W33" s="27"/>
      <c r="X33" s="1" t="s">
        <v>77</v>
      </c>
    </row>
    <row r="34" spans="1:30" ht="15" customHeight="1" x14ac:dyDescent="0.45">
      <c r="A34" s="70" t="str">
        <f>IF(V34=6,0,IF(V34&gt;6,MID(T34,V34-6,1),""))</f>
        <v/>
      </c>
      <c r="B34" s="35" t="str">
        <f>IF($V34&gt;5,MID($T34,$V34-5,1),"")</f>
        <v/>
      </c>
      <c r="C34" s="35" t="str">
        <f>IF($V34&gt;5,MID($T34,$V34-4,1),"")</f>
        <v/>
      </c>
      <c r="D34" s="35" t="str">
        <f>IF($V34&gt;5,MID($T34,$V34-3,1),"")</f>
        <v/>
      </c>
      <c r="E34" s="35" t="str">
        <f>IF($V34&gt;5,MID($T34,$V34-2,1),"")</f>
        <v/>
      </c>
      <c r="F34" s="35" t="str">
        <f>IF($V34&gt;5,MID($T34,$V34-1,1),"")</f>
        <v/>
      </c>
      <c r="G34" s="74" t="str">
        <f>IF($V34&gt;5,MID($T34,$V34,1),"")</f>
        <v/>
      </c>
      <c r="H34" s="76" t="str">
        <f>IF(T35&lt;&gt;"",T35,"")</f>
        <v/>
      </c>
      <c r="I34" s="63" t="str">
        <f>IF(AND(W34&gt;0,W34&lt;5),"○","")</f>
        <v/>
      </c>
      <c r="J34" s="64"/>
      <c r="K34" s="64"/>
      <c r="L34" s="64"/>
      <c r="M34" s="64"/>
      <c r="N34" s="78"/>
      <c r="O34" s="63" t="str">
        <f>IF(W34=5,"○","")</f>
        <v/>
      </c>
      <c r="P34" s="64"/>
      <c r="Q34" s="76" t="str">
        <f>IF(AND(T$1&lt;&gt;"",W35&lt;&gt;""),INT(YEARFRAC(W35,T$1,0)),"")</f>
        <v/>
      </c>
      <c r="R34" s="72" t="str">
        <f>IF(W35&lt;&gt;"",W35,"")</f>
        <v/>
      </c>
      <c r="S34" s="33" t="str">
        <f>IF(T34&lt;&gt;"",IF(AD34="NG","番号確認",""),"")</f>
        <v/>
      </c>
      <c r="T34" s="26"/>
      <c r="U34" s="1" t="s">
        <v>64</v>
      </c>
      <c r="V34" s="21">
        <f>LEN(T34)</f>
        <v>0</v>
      </c>
      <c r="W34" s="27"/>
      <c r="X34" s="1" t="s">
        <v>78</v>
      </c>
      <c r="AB34" s="31" t="e">
        <f>IF(LEN(T34)=6,MOD(VALUE(LEFT(T34,5)),19),MOD(VALUE(LEFT(T34,6)),19))</f>
        <v>#VALUE!</v>
      </c>
      <c r="AC34" s="31" t="e">
        <f>INT(AB34/10)+MOD(AB34,10)</f>
        <v>#VALUE!</v>
      </c>
      <c r="AD34" s="21" t="e">
        <f>IF(VALUE(RIGHT(T34,1))=AC34,"OK","NG")</f>
        <v>#VALUE!</v>
      </c>
    </row>
    <row r="35" spans="1:30" ht="15" customHeight="1" x14ac:dyDescent="0.45">
      <c r="A35" s="71"/>
      <c r="B35" s="36"/>
      <c r="C35" s="36"/>
      <c r="D35" s="36"/>
      <c r="E35" s="36"/>
      <c r="F35" s="36"/>
      <c r="G35" s="75"/>
      <c r="H35" s="77"/>
      <c r="I35" s="65" t="str">
        <f>IF(I34="○",CHOOSE(W34,"（日本旅行）","（ＪＴＢ）","（近畿日本）","(東武ﾄｯﾌﾟﾂｱｰ)","（　　　　　）"),"（　　　　　）")</f>
        <v>（　　　　　）</v>
      </c>
      <c r="J35" s="66"/>
      <c r="K35" s="66"/>
      <c r="L35" s="66"/>
      <c r="M35" s="66"/>
      <c r="N35" s="67"/>
      <c r="O35" s="79"/>
      <c r="P35" s="66"/>
      <c r="Q35" s="77"/>
      <c r="R35" s="73"/>
      <c r="S35" s="33"/>
      <c r="T35" s="26"/>
      <c r="U35" s="1" t="s">
        <v>65</v>
      </c>
      <c r="W35" s="27"/>
      <c r="X35" s="1" t="s">
        <v>79</v>
      </c>
    </row>
    <row r="36" spans="1:30" x14ac:dyDescent="0.45">
      <c r="A36" s="63" t="s">
        <v>18</v>
      </c>
      <c r="B36" s="64"/>
      <c r="C36" s="64"/>
      <c r="D36" s="64"/>
      <c r="E36" s="64"/>
      <c r="F36" s="64"/>
      <c r="G36" s="64"/>
      <c r="H36" s="64"/>
      <c r="I36" s="10"/>
      <c r="J36" s="11"/>
      <c r="K36" s="11"/>
      <c r="L36" s="11"/>
      <c r="M36" s="11"/>
      <c r="N36" s="16" t="s">
        <v>19</v>
      </c>
      <c r="O36" s="10"/>
      <c r="P36" s="16" t="s">
        <v>19</v>
      </c>
      <c r="Q36" s="14"/>
      <c r="R36" s="12"/>
      <c r="S36" s="21" t="s">
        <v>51</v>
      </c>
    </row>
    <row r="37" spans="1:30" ht="16.8" customHeight="1" x14ac:dyDescent="0.45">
      <c r="A37" s="79"/>
      <c r="B37" s="66"/>
      <c r="C37" s="66"/>
      <c r="D37" s="66"/>
      <c r="E37" s="66"/>
      <c r="F37" s="66"/>
      <c r="G37" s="66"/>
      <c r="H37" s="66"/>
      <c r="I37" s="65" t="str">
        <f>IF(I22="○",COUNTIF(I24:I34,"○")+1,"")</f>
        <v/>
      </c>
      <c r="J37" s="66"/>
      <c r="K37" s="66"/>
      <c r="L37" s="66"/>
      <c r="M37" s="66"/>
      <c r="N37" s="67"/>
      <c r="O37" s="65" t="str">
        <f>IF(O22="○",COUNTIF(O24:O34,"○")+1,"")</f>
        <v/>
      </c>
      <c r="P37" s="67"/>
      <c r="Q37" s="15"/>
      <c r="R37" s="13"/>
      <c r="S37" s="25" t="s">
        <v>49</v>
      </c>
    </row>
    <row r="38" spans="1:30" x14ac:dyDescent="0.45">
      <c r="S38" s="25" t="s">
        <v>50</v>
      </c>
    </row>
    <row r="39" spans="1:30" ht="15" customHeight="1" x14ac:dyDescent="0.45">
      <c r="B39" s="1" t="s">
        <v>21</v>
      </c>
      <c r="E39" s="17" t="s">
        <v>22</v>
      </c>
      <c r="G39" s="1" t="s">
        <v>24</v>
      </c>
    </row>
    <row r="40" spans="1:30" ht="15" customHeight="1" x14ac:dyDescent="0.45">
      <c r="E40" s="17" t="s">
        <v>23</v>
      </c>
      <c r="G40" s="1" t="s">
        <v>25</v>
      </c>
    </row>
    <row r="41" spans="1:30" ht="15" customHeight="1" x14ac:dyDescent="0.45">
      <c r="G41" s="1" t="s">
        <v>26</v>
      </c>
    </row>
    <row r="42" spans="1:30" x14ac:dyDescent="0.45">
      <c r="F42" s="1" t="s">
        <v>27</v>
      </c>
    </row>
  </sheetData>
  <mergeCells count="113">
    <mergeCell ref="I34:N34"/>
    <mergeCell ref="O34:P35"/>
    <mergeCell ref="Q34:Q35"/>
    <mergeCell ref="R34:R35"/>
    <mergeCell ref="I35:N35"/>
    <mergeCell ref="A36:H37"/>
    <mergeCell ref="I37:N37"/>
    <mergeCell ref="O37:P37"/>
    <mergeCell ref="R32:R33"/>
    <mergeCell ref="I33:N33"/>
    <mergeCell ref="A34:A35"/>
    <mergeCell ref="B34:B35"/>
    <mergeCell ref="C34:C35"/>
    <mergeCell ref="D34:D35"/>
    <mergeCell ref="E34:E35"/>
    <mergeCell ref="F34:F35"/>
    <mergeCell ref="G34:G35"/>
    <mergeCell ref="H34:H35"/>
    <mergeCell ref="F32:F33"/>
    <mergeCell ref="G32:G33"/>
    <mergeCell ref="H32:H33"/>
    <mergeCell ref="I32:N32"/>
    <mergeCell ref="O32:P33"/>
    <mergeCell ref="Q32:Q33"/>
    <mergeCell ref="I30:N30"/>
    <mergeCell ref="O30:P31"/>
    <mergeCell ref="Q30:Q31"/>
    <mergeCell ref="R30:R31"/>
    <mergeCell ref="I31:N31"/>
    <mergeCell ref="A32:A33"/>
    <mergeCell ref="B32:B33"/>
    <mergeCell ref="C32:C33"/>
    <mergeCell ref="D32:D33"/>
    <mergeCell ref="E32:E33"/>
    <mergeCell ref="A30:A31"/>
    <mergeCell ref="B30:B31"/>
    <mergeCell ref="C30:C31"/>
    <mergeCell ref="D30:D31"/>
    <mergeCell ref="E30:E31"/>
    <mergeCell ref="F30:F31"/>
    <mergeCell ref="G30:G31"/>
    <mergeCell ref="H30:H31"/>
    <mergeCell ref="F28:F29"/>
    <mergeCell ref="G28:G29"/>
    <mergeCell ref="H28:H29"/>
    <mergeCell ref="I26:N26"/>
    <mergeCell ref="O26:P27"/>
    <mergeCell ref="Q26:Q27"/>
    <mergeCell ref="R26:R27"/>
    <mergeCell ref="I27:N27"/>
    <mergeCell ref="A28:A29"/>
    <mergeCell ref="B28:B29"/>
    <mergeCell ref="C28:C29"/>
    <mergeCell ref="D28:D29"/>
    <mergeCell ref="E28:E29"/>
    <mergeCell ref="R28:R29"/>
    <mergeCell ref="I29:N29"/>
    <mergeCell ref="I28:N28"/>
    <mergeCell ref="O28:P29"/>
    <mergeCell ref="Q28:Q29"/>
    <mergeCell ref="A26:A27"/>
    <mergeCell ref="B26:B27"/>
    <mergeCell ref="C26:C27"/>
    <mergeCell ref="D26:D27"/>
    <mergeCell ref="E26:E27"/>
    <mergeCell ref="F26:F27"/>
    <mergeCell ref="G26:G27"/>
    <mergeCell ref="H26:H27"/>
    <mergeCell ref="F24:F25"/>
    <mergeCell ref="G24:G25"/>
    <mergeCell ref="H24:H25"/>
    <mergeCell ref="O22:P23"/>
    <mergeCell ref="Q22:Q23"/>
    <mergeCell ref="R22:R23"/>
    <mergeCell ref="I23:N23"/>
    <mergeCell ref="A24:A25"/>
    <mergeCell ref="B24:B25"/>
    <mergeCell ref="C24:C25"/>
    <mergeCell ref="D24:D25"/>
    <mergeCell ref="E24:E25"/>
    <mergeCell ref="R24:R25"/>
    <mergeCell ref="I25:N25"/>
    <mergeCell ref="I24:N24"/>
    <mergeCell ref="O24:P25"/>
    <mergeCell ref="Q24:Q25"/>
    <mergeCell ref="A22:A23"/>
    <mergeCell ref="B22:B23"/>
    <mergeCell ref="C22:C23"/>
    <mergeCell ref="D22:D23"/>
    <mergeCell ref="E22:E23"/>
    <mergeCell ref="F22:F23"/>
    <mergeCell ref="G22:G23"/>
    <mergeCell ref="H22:H23"/>
    <mergeCell ref="I22:N22"/>
    <mergeCell ref="A19:G21"/>
    <mergeCell ref="H19:H21"/>
    <mergeCell ref="I19:P19"/>
    <mergeCell ref="Q19:Q21"/>
    <mergeCell ref="R19:R21"/>
    <mergeCell ref="I20:N20"/>
    <mergeCell ref="O20:P20"/>
    <mergeCell ref="I21:N21"/>
    <mergeCell ref="O21:P21"/>
    <mergeCell ref="A3:R3"/>
    <mergeCell ref="P5:R5"/>
    <mergeCell ref="K9:N9"/>
    <mergeCell ref="K12:N12"/>
    <mergeCell ref="W12:Y12"/>
    <mergeCell ref="A16:R16"/>
    <mergeCell ref="N18:O18"/>
    <mergeCell ref="P18:R18"/>
    <mergeCell ref="L10:M10"/>
    <mergeCell ref="O10:R10"/>
  </mergeCells>
  <phoneticPr fontId="2"/>
  <printOptions horizontalCentered="1"/>
  <pageMargins left="0.70866141732283472" right="0.70866141732283472" top="0.94488188976377963" bottom="0.94488188976377963" header="0.31496062992125984" footer="0.31496062992125984"/>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2"/>
  <sheetViews>
    <sheetView tabSelected="1" workbookViewId="0">
      <selection activeCell="P6" sqref="P6"/>
    </sheetView>
  </sheetViews>
  <sheetFormatPr defaultRowHeight="13.2" x14ac:dyDescent="0.45"/>
  <cols>
    <col min="1" max="7" width="2.19921875" style="1" customWidth="1"/>
    <col min="8" max="8" width="14.796875" style="1" customWidth="1"/>
    <col min="9" max="13" width="2.19921875" style="1" customWidth="1"/>
    <col min="14" max="14" width="1.8984375" style="1" customWidth="1"/>
    <col min="15" max="15" width="8.59765625" style="1" customWidth="1"/>
    <col min="16" max="16" width="3.19921875" style="1" customWidth="1"/>
    <col min="17" max="17" width="8.3984375" style="1" customWidth="1"/>
    <col min="18" max="18" width="5.19921875" style="1" customWidth="1"/>
    <col min="19" max="19" width="11.3984375" style="1" customWidth="1"/>
    <col min="20" max="20" width="8.796875" style="1"/>
    <col min="21" max="21" width="26.296875" style="1" customWidth="1"/>
    <col min="22" max="22" width="10.69921875" style="1" customWidth="1"/>
    <col min="23" max="23" width="3.796875" style="1" customWidth="1"/>
    <col min="24" max="24" width="17.5" style="1" customWidth="1"/>
    <col min="25" max="27" width="8.796875" style="1"/>
    <col min="28" max="31" width="6.3984375" style="1" customWidth="1"/>
    <col min="32" max="16384" width="8.796875" style="1"/>
  </cols>
  <sheetData>
    <row r="1" spans="1:26" x14ac:dyDescent="0.45">
      <c r="A1" s="1" t="s">
        <v>40</v>
      </c>
      <c r="U1" s="28"/>
      <c r="V1" s="25" t="s">
        <v>80</v>
      </c>
    </row>
    <row r="3" spans="1:26" ht="23.4" x14ac:dyDescent="0.45">
      <c r="A3" s="40" t="s">
        <v>41</v>
      </c>
      <c r="B3" s="40"/>
      <c r="C3" s="40"/>
      <c r="D3" s="40"/>
      <c r="E3" s="40"/>
      <c r="F3" s="40"/>
      <c r="G3" s="40"/>
      <c r="H3" s="40"/>
      <c r="I3" s="40"/>
      <c r="J3" s="40"/>
      <c r="K3" s="40"/>
      <c r="L3" s="40"/>
      <c r="M3" s="40"/>
      <c r="N3" s="40"/>
      <c r="O3" s="40"/>
      <c r="P3" s="40"/>
      <c r="Q3" s="40"/>
      <c r="R3" s="40"/>
      <c r="S3" s="40"/>
      <c r="T3" s="25" t="s">
        <v>48</v>
      </c>
    </row>
    <row r="5" spans="1:26" ht="18" x14ac:dyDescent="0.45">
      <c r="P5" s="41" t="s">
        <v>82</v>
      </c>
      <c r="Q5" s="41"/>
      <c r="R5" s="42"/>
      <c r="S5" s="42"/>
      <c r="T5" s="1" t="s">
        <v>39</v>
      </c>
    </row>
    <row r="6" spans="1:26" ht="18" x14ac:dyDescent="0.45">
      <c r="P6" s="6"/>
      <c r="Q6" s="6"/>
      <c r="R6" s="7"/>
      <c r="S6" s="7"/>
    </row>
    <row r="7" spans="1:26" ht="18" x14ac:dyDescent="0.45">
      <c r="B7" s="1" t="s">
        <v>13</v>
      </c>
      <c r="P7" s="6"/>
      <c r="Q7" s="6"/>
      <c r="R7" s="7"/>
      <c r="S7" s="7"/>
      <c r="U7" s="1" t="s">
        <v>38</v>
      </c>
    </row>
    <row r="8" spans="1:26" ht="18" x14ac:dyDescent="0.45">
      <c r="P8" s="6"/>
      <c r="Q8" s="6"/>
      <c r="R8" s="7"/>
      <c r="S8" s="7"/>
    </row>
    <row r="9" spans="1:26" ht="18" x14ac:dyDescent="0.45">
      <c r="K9" s="43" t="s">
        <v>5</v>
      </c>
      <c r="L9" s="44"/>
      <c r="M9" s="44"/>
      <c r="N9" s="44"/>
      <c r="O9" s="1" t="str">
        <f>IF(U9&lt;&gt;""," "&amp;U9,"")</f>
        <v/>
      </c>
      <c r="P9" s="6"/>
      <c r="Q9" s="6"/>
      <c r="R9" s="7"/>
      <c r="S9" s="7"/>
      <c r="U9" s="26"/>
      <c r="V9" s="1" t="s">
        <v>28</v>
      </c>
    </row>
    <row r="10" spans="1:26" ht="18" x14ac:dyDescent="0.45">
      <c r="L10" s="45" t="s">
        <v>20</v>
      </c>
      <c r="M10" s="46"/>
      <c r="O10" s="68" t="str">
        <f>IF(U10&lt;&gt;"",U10,"　　　－　　　－")</f>
        <v>　　　－　　　－</v>
      </c>
      <c r="P10" s="69"/>
      <c r="Q10" s="69"/>
      <c r="R10" s="69"/>
      <c r="S10" s="69"/>
      <c r="U10" s="26"/>
      <c r="V10" s="1" t="s">
        <v>29</v>
      </c>
    </row>
    <row r="12" spans="1:26" ht="18" x14ac:dyDescent="0.45">
      <c r="K12" s="29" t="s">
        <v>14</v>
      </c>
      <c r="L12" s="30"/>
      <c r="M12" s="30"/>
      <c r="N12" s="30"/>
      <c r="S12" s="9" t="s">
        <v>15</v>
      </c>
      <c r="X12" s="47" t="s">
        <v>31</v>
      </c>
      <c r="Y12" s="83"/>
      <c r="Z12" s="48"/>
    </row>
    <row r="13" spans="1:26" ht="18" x14ac:dyDescent="0.45">
      <c r="K13" s="2"/>
      <c r="L13" s="8"/>
      <c r="M13" s="8"/>
      <c r="N13" s="8"/>
      <c r="S13" s="2"/>
      <c r="X13" s="4" t="s">
        <v>32</v>
      </c>
      <c r="Y13" s="5"/>
      <c r="Z13" s="3">
        <v>1</v>
      </c>
    </row>
    <row r="14" spans="1:26" ht="18" x14ac:dyDescent="0.45">
      <c r="B14" s="1" t="s">
        <v>16</v>
      </c>
      <c r="K14" s="2"/>
      <c r="L14" s="8"/>
      <c r="M14" s="8"/>
      <c r="N14" s="8"/>
      <c r="S14" s="2"/>
      <c r="X14" s="4" t="s">
        <v>34</v>
      </c>
      <c r="Y14" s="5"/>
      <c r="Z14" s="3">
        <v>2</v>
      </c>
    </row>
    <row r="15" spans="1:26" ht="18" x14ac:dyDescent="0.45">
      <c r="K15" s="2"/>
      <c r="L15" s="8"/>
      <c r="M15" s="8"/>
      <c r="N15" s="8"/>
      <c r="S15" s="2"/>
      <c r="X15" s="4" t="s">
        <v>33</v>
      </c>
      <c r="Y15" s="5"/>
      <c r="Z15" s="3">
        <v>3</v>
      </c>
    </row>
    <row r="16" spans="1:26" ht="18" x14ac:dyDescent="0.45">
      <c r="A16" s="45" t="s">
        <v>17</v>
      </c>
      <c r="B16" s="46"/>
      <c r="C16" s="46"/>
      <c r="D16" s="46"/>
      <c r="E16" s="46"/>
      <c r="F16" s="46"/>
      <c r="G16" s="46"/>
      <c r="H16" s="46"/>
      <c r="I16" s="46"/>
      <c r="J16" s="46"/>
      <c r="K16" s="46"/>
      <c r="L16" s="46"/>
      <c r="M16" s="46"/>
      <c r="N16" s="46"/>
      <c r="O16" s="46"/>
      <c r="P16" s="46"/>
      <c r="Q16" s="46"/>
      <c r="R16" s="46"/>
      <c r="S16" s="46"/>
      <c r="X16" s="4" t="s">
        <v>35</v>
      </c>
      <c r="Y16" s="5"/>
      <c r="Z16" s="3">
        <v>4</v>
      </c>
    </row>
    <row r="17" spans="1:31" x14ac:dyDescent="0.45">
      <c r="X17" s="4" t="s">
        <v>36</v>
      </c>
      <c r="Y17" s="5"/>
      <c r="Z17" s="3">
        <v>5</v>
      </c>
    </row>
    <row r="18" spans="1:31" ht="27.6" customHeight="1" x14ac:dyDescent="0.45">
      <c r="H18" s="3" t="s">
        <v>3</v>
      </c>
      <c r="I18" s="18" t="str">
        <f>IF(AND($U9&lt;&gt;"",$U18&lt;&gt;""),MID($U18,1,1),"")</f>
        <v/>
      </c>
      <c r="J18" s="19" t="str">
        <f>IF(AND($U9&lt;&gt;"",$U18&lt;&gt;""),MID($U18,2,1),"")</f>
        <v/>
      </c>
      <c r="K18" s="19" t="str">
        <f>IF(AND($U9&lt;&gt;"",$U18&lt;&gt;""),MID($U18,3,1),"")</f>
        <v/>
      </c>
      <c r="L18" s="19" t="str">
        <f>IF(AND($U9&lt;&gt;"",$U18&lt;&gt;""),MID($U18,4,1),"")</f>
        <v/>
      </c>
      <c r="M18" s="20" t="str">
        <f>IF(AND($U9&lt;&gt;"",$U18&lt;&gt;""),MID($U18,5,1),"")</f>
        <v/>
      </c>
      <c r="N18" s="47" t="s">
        <v>5</v>
      </c>
      <c r="O18" s="48"/>
      <c r="P18" s="80" t="str">
        <f>IF(U9&lt;&gt;"",U9,"")</f>
        <v/>
      </c>
      <c r="Q18" s="86"/>
      <c r="R18" s="81"/>
      <c r="S18" s="82"/>
      <c r="U18" s="26"/>
      <c r="V18" s="1" t="s">
        <v>30</v>
      </c>
      <c r="X18" s="4" t="s">
        <v>45</v>
      </c>
      <c r="Y18" s="5"/>
      <c r="Z18" s="3">
        <v>6</v>
      </c>
    </row>
    <row r="19" spans="1:31" ht="18" customHeight="1" x14ac:dyDescent="0.45">
      <c r="A19" s="49" t="s">
        <v>2</v>
      </c>
      <c r="B19" s="50"/>
      <c r="C19" s="50"/>
      <c r="D19" s="50"/>
      <c r="E19" s="50"/>
      <c r="F19" s="50"/>
      <c r="G19" s="51"/>
      <c r="H19" s="58" t="s">
        <v>4</v>
      </c>
      <c r="I19" s="61" t="s">
        <v>6</v>
      </c>
      <c r="J19" s="62"/>
      <c r="K19" s="62"/>
      <c r="L19" s="62"/>
      <c r="M19" s="62"/>
      <c r="N19" s="62"/>
      <c r="O19" s="62"/>
      <c r="P19" s="62"/>
      <c r="Q19" s="90"/>
      <c r="R19" s="37" t="s">
        <v>11</v>
      </c>
      <c r="S19" s="37" t="s">
        <v>12</v>
      </c>
    </row>
    <row r="20" spans="1:31" ht="16.8" customHeight="1" x14ac:dyDescent="0.45">
      <c r="A20" s="52"/>
      <c r="B20" s="53"/>
      <c r="C20" s="53"/>
      <c r="D20" s="53"/>
      <c r="E20" s="53"/>
      <c r="F20" s="53"/>
      <c r="G20" s="54"/>
      <c r="H20" s="59"/>
      <c r="I20" s="87" t="s">
        <v>7</v>
      </c>
      <c r="J20" s="53"/>
      <c r="K20" s="53"/>
      <c r="L20" s="53"/>
      <c r="M20" s="53"/>
      <c r="N20" s="54"/>
      <c r="O20" s="88" t="s">
        <v>8</v>
      </c>
      <c r="P20" s="89"/>
      <c r="Q20" s="22" t="s">
        <v>44</v>
      </c>
      <c r="R20" s="38"/>
      <c r="S20" s="38"/>
    </row>
    <row r="21" spans="1:31" ht="16.8" customHeight="1" x14ac:dyDescent="0.45">
      <c r="A21" s="55"/>
      <c r="B21" s="56"/>
      <c r="C21" s="56"/>
      <c r="D21" s="56"/>
      <c r="E21" s="56"/>
      <c r="F21" s="56"/>
      <c r="G21" s="57"/>
      <c r="H21" s="60"/>
      <c r="I21" s="65" t="s">
        <v>9</v>
      </c>
      <c r="J21" s="66"/>
      <c r="K21" s="66"/>
      <c r="L21" s="66"/>
      <c r="M21" s="66"/>
      <c r="N21" s="67"/>
      <c r="O21" s="65" t="s">
        <v>10</v>
      </c>
      <c r="P21" s="66"/>
      <c r="Q21" s="23" t="s">
        <v>43</v>
      </c>
      <c r="R21" s="39"/>
      <c r="S21" s="39"/>
    </row>
    <row r="22" spans="1:31" ht="15" customHeight="1" x14ac:dyDescent="0.45">
      <c r="A22" s="70" t="str">
        <f>IF(W22=6,0,IF(W22&gt;6,MID(U22,W22-6,1),""))</f>
        <v/>
      </c>
      <c r="B22" s="35" t="str">
        <f>IF($W22&gt;5,MID($U22,$W22-5,1),"")</f>
        <v/>
      </c>
      <c r="C22" s="35" t="str">
        <f>IF($W22&gt;5,MID($U22,$W22-4,1),"")</f>
        <v/>
      </c>
      <c r="D22" s="35" t="str">
        <f>IF($W22&gt;5,MID($U22,$W22-3,1),"")</f>
        <v/>
      </c>
      <c r="E22" s="35" t="str">
        <f>IF($W22&gt;5,MID($U22,$W22-2,1),"")</f>
        <v/>
      </c>
      <c r="F22" s="35" t="str">
        <f>IF($W22&gt;5,MID($U22,$W22-1,1),"")</f>
        <v/>
      </c>
      <c r="G22" s="74" t="str">
        <f>IF($W22&gt;5,MID($U22,$W22,1),"")</f>
        <v/>
      </c>
      <c r="H22" s="76" t="str">
        <f>IF(U23&lt;&gt;"",U23,"")</f>
        <v/>
      </c>
      <c r="I22" s="63" t="str">
        <f>IF(AND(X22&gt;0,X22&lt;5),"○","")</f>
        <v/>
      </c>
      <c r="J22" s="64"/>
      <c r="K22" s="64"/>
      <c r="L22" s="64"/>
      <c r="M22" s="64"/>
      <c r="N22" s="78"/>
      <c r="O22" s="63" t="str">
        <f>IF(X22=5,"○","")</f>
        <v/>
      </c>
      <c r="P22" s="64"/>
      <c r="Q22" s="91" t="str">
        <f>IF(X22=6,"○","")</f>
        <v/>
      </c>
      <c r="R22" s="76" t="str">
        <f>IF(AND(U$1&lt;&gt;"",X23&lt;&gt;""),INT(YEARFRAC(X23,U$1,0)),"")</f>
        <v/>
      </c>
      <c r="S22" s="72" t="str">
        <f>IF(X23&lt;&gt;"",X23,"")</f>
        <v/>
      </c>
      <c r="T22" s="33" t="str">
        <f>IF(U22&lt;&gt;"",IF(AE22="NG","番号確認",""),"")</f>
        <v/>
      </c>
      <c r="U22" s="26"/>
      <c r="V22" s="1" t="s">
        <v>52</v>
      </c>
      <c r="W22" s="21">
        <f>LEN(U22)</f>
        <v>0</v>
      </c>
      <c r="X22" s="27"/>
      <c r="Y22" s="1" t="s">
        <v>66</v>
      </c>
      <c r="AC22" s="31" t="e">
        <f>IF(LEN(U22)=6,MOD(VALUE(LEFT(U22,5)),19),MOD(VALUE(LEFT(U22,6)),19))</f>
        <v>#VALUE!</v>
      </c>
      <c r="AD22" s="31" t="e">
        <f>INT(AC22/10)+MOD(AC22,10)</f>
        <v>#VALUE!</v>
      </c>
      <c r="AE22" s="21" t="e">
        <f>IF(VALUE(RIGHT(U22,1))=AD22,"OK","NG")</f>
        <v>#VALUE!</v>
      </c>
    </row>
    <row r="23" spans="1:31" ht="15" customHeight="1" x14ac:dyDescent="0.45">
      <c r="A23" s="71"/>
      <c r="B23" s="36"/>
      <c r="C23" s="36"/>
      <c r="D23" s="36"/>
      <c r="E23" s="36"/>
      <c r="F23" s="36"/>
      <c r="G23" s="75"/>
      <c r="H23" s="77"/>
      <c r="I23" s="65" t="str">
        <f>IF(I22="○",CHOOSE(X22,"（日本旅行）","（ＪＴＢ）","（近畿日本）","(東武ﾄｯﾌﾟﾂｱｰ)","（　　　　　）"),"（　　　　　）")</f>
        <v>（　　　　　）</v>
      </c>
      <c r="J23" s="66"/>
      <c r="K23" s="66"/>
      <c r="L23" s="66"/>
      <c r="M23" s="66"/>
      <c r="N23" s="67"/>
      <c r="O23" s="79"/>
      <c r="P23" s="66"/>
      <c r="Q23" s="77"/>
      <c r="R23" s="84"/>
      <c r="S23" s="73"/>
      <c r="T23" s="33"/>
      <c r="U23" s="26"/>
      <c r="V23" s="1" t="s">
        <v>53</v>
      </c>
      <c r="X23" s="28"/>
      <c r="Y23" s="1" t="s">
        <v>67</v>
      </c>
    </row>
    <row r="24" spans="1:31" ht="15" customHeight="1" x14ac:dyDescent="0.45">
      <c r="A24" s="70" t="str">
        <f>IF(W24=6,0,IF(W24&gt;6,MID(U24,W24-6,1),""))</f>
        <v/>
      </c>
      <c r="B24" s="35" t="str">
        <f>IF($W24&gt;5,MID($U24,$W24-5,1),"")</f>
        <v/>
      </c>
      <c r="C24" s="35" t="str">
        <f>IF($W24&gt;5,MID($U24,$W24-4,1),"")</f>
        <v/>
      </c>
      <c r="D24" s="35" t="str">
        <f>IF($W24&gt;5,MID($U24,$W24-3,1),"")</f>
        <v/>
      </c>
      <c r="E24" s="35" t="str">
        <f>IF($W24&gt;5,MID($U24,$W24-2,1),"")</f>
        <v/>
      </c>
      <c r="F24" s="35" t="str">
        <f>IF($W24&gt;5,MID($U24,$W24-1,1),"")</f>
        <v/>
      </c>
      <c r="G24" s="74" t="str">
        <f>IF($W24&gt;5,MID($U24,$W24,1),"")</f>
        <v/>
      </c>
      <c r="H24" s="76" t="str">
        <f>IF(U25&lt;&gt;"",U25,"")</f>
        <v/>
      </c>
      <c r="I24" s="63" t="str">
        <f>IF(AND(X24&gt;0,X24&lt;5),"○","")</f>
        <v/>
      </c>
      <c r="J24" s="64"/>
      <c r="K24" s="64"/>
      <c r="L24" s="64"/>
      <c r="M24" s="64"/>
      <c r="N24" s="78"/>
      <c r="O24" s="63" t="str">
        <f>IF(X24=5,"○","")</f>
        <v/>
      </c>
      <c r="P24" s="64"/>
      <c r="Q24" s="91" t="str">
        <f>IF(X24=6,"○","")</f>
        <v/>
      </c>
      <c r="R24" s="76" t="str">
        <f>IF(AND(U$1&lt;&gt;"",X25&lt;&gt;""),INT(YEARFRAC(X25,U$1,0)),"")</f>
        <v/>
      </c>
      <c r="S24" s="72" t="str">
        <f>IF(X25&lt;&gt;"",X25,"")</f>
        <v/>
      </c>
      <c r="T24" s="33" t="str">
        <f>IF(U24&lt;&gt;"",IF(AE24="NG","番号確認",""),"")</f>
        <v/>
      </c>
      <c r="U24" s="26"/>
      <c r="V24" s="1" t="s">
        <v>54</v>
      </c>
      <c r="W24" s="21">
        <f>LEN(U24)</f>
        <v>0</v>
      </c>
      <c r="X24" s="27"/>
      <c r="Y24" s="1" t="s">
        <v>68</v>
      </c>
      <c r="AC24" s="31" t="e">
        <f>IF(LEN(U24)=6,MOD(VALUE(LEFT(U24,5)),19),MOD(VALUE(LEFT(U24,6)),19))</f>
        <v>#VALUE!</v>
      </c>
      <c r="AD24" s="31" t="e">
        <f>INT(AC24/10)+MOD(AC24,10)</f>
        <v>#VALUE!</v>
      </c>
      <c r="AE24" s="21" t="e">
        <f>IF(VALUE(RIGHT(U24,1))=AD24,"OK","NG")</f>
        <v>#VALUE!</v>
      </c>
    </row>
    <row r="25" spans="1:31" ht="15" customHeight="1" x14ac:dyDescent="0.45">
      <c r="A25" s="71"/>
      <c r="B25" s="36"/>
      <c r="C25" s="36"/>
      <c r="D25" s="36"/>
      <c r="E25" s="36"/>
      <c r="F25" s="36"/>
      <c r="G25" s="75"/>
      <c r="H25" s="77"/>
      <c r="I25" s="65" t="str">
        <f>IF(I24="○",CHOOSE(X24,"（日本旅行）","（ＪＴＢ）","（近畿日本）","(東武ﾄｯﾌﾟﾂｱｰ)","（　　　　　）"),"（　　　　　）")</f>
        <v>（　　　　　）</v>
      </c>
      <c r="J25" s="66"/>
      <c r="K25" s="66"/>
      <c r="L25" s="66"/>
      <c r="M25" s="66"/>
      <c r="N25" s="67"/>
      <c r="O25" s="79"/>
      <c r="P25" s="66"/>
      <c r="Q25" s="77"/>
      <c r="R25" s="77"/>
      <c r="S25" s="73"/>
      <c r="T25" s="33"/>
      <c r="U25" s="26"/>
      <c r="V25" s="1" t="s">
        <v>55</v>
      </c>
      <c r="X25" s="27"/>
      <c r="Y25" s="1" t="s">
        <v>69</v>
      </c>
    </row>
    <row r="26" spans="1:31" ht="15" customHeight="1" x14ac:dyDescent="0.45">
      <c r="A26" s="70" t="str">
        <f>IF(W26=6,0,IF(W26&gt;6,MID(U26,W26-6,1),""))</f>
        <v/>
      </c>
      <c r="B26" s="35" t="str">
        <f>IF($W26&gt;5,MID($U26,$W26-5,1),"")</f>
        <v/>
      </c>
      <c r="C26" s="35" t="str">
        <f>IF($W26&gt;5,MID($U26,$W26-4,1),"")</f>
        <v/>
      </c>
      <c r="D26" s="35" t="str">
        <f>IF($W26&gt;5,MID($U26,$W26-3,1),"")</f>
        <v/>
      </c>
      <c r="E26" s="35" t="str">
        <f>IF($W26&gt;5,MID($U26,$W26-2,1),"")</f>
        <v/>
      </c>
      <c r="F26" s="35" t="str">
        <f>IF($W26&gt;5,MID($U26,$W26-1,1),"")</f>
        <v/>
      </c>
      <c r="G26" s="74" t="str">
        <f>IF($W26&gt;5,MID($U26,$W26,1),"")</f>
        <v/>
      </c>
      <c r="H26" s="76" t="str">
        <f>IF(U27&lt;&gt;"",U27,"")</f>
        <v/>
      </c>
      <c r="I26" s="63" t="str">
        <f>IF(AND(X26&gt;0,X26&lt;5),"○","")</f>
        <v/>
      </c>
      <c r="J26" s="64"/>
      <c r="K26" s="64"/>
      <c r="L26" s="64"/>
      <c r="M26" s="64"/>
      <c r="N26" s="78"/>
      <c r="O26" s="63" t="str">
        <f>IF(X26=5,"○","")</f>
        <v/>
      </c>
      <c r="P26" s="64"/>
      <c r="Q26" s="91" t="str">
        <f>IF(X26=6,"○","")</f>
        <v/>
      </c>
      <c r="R26" s="76" t="str">
        <f>IF(AND(U$1&lt;&gt;"",X27&lt;&gt;""),INT(YEARFRAC(X27,U$1,0)),"")</f>
        <v/>
      </c>
      <c r="S26" s="72" t="str">
        <f>IF(X27&lt;&gt;"",X27,"")</f>
        <v/>
      </c>
      <c r="T26" s="33" t="str">
        <f>IF(U26&lt;&gt;"",IF(AE26="NG","番号確認",""),"")</f>
        <v/>
      </c>
      <c r="U26" s="26"/>
      <c r="V26" s="1" t="s">
        <v>56</v>
      </c>
      <c r="W26" s="21">
        <f>LEN(U26)</f>
        <v>0</v>
      </c>
      <c r="X26" s="27"/>
      <c r="Y26" s="1" t="s">
        <v>70</v>
      </c>
      <c r="AC26" s="31" t="e">
        <f>IF(LEN(U26)=6,MOD(VALUE(LEFT(U26,5)),19),MOD(VALUE(LEFT(U26,6)),19))</f>
        <v>#VALUE!</v>
      </c>
      <c r="AD26" s="31" t="e">
        <f>INT(AC26/10)+MOD(AC26,10)</f>
        <v>#VALUE!</v>
      </c>
      <c r="AE26" s="21" t="e">
        <f>IF(VALUE(RIGHT(U26,1))=AD26,"OK","NG")</f>
        <v>#VALUE!</v>
      </c>
    </row>
    <row r="27" spans="1:31" ht="15" customHeight="1" x14ac:dyDescent="0.45">
      <c r="A27" s="71"/>
      <c r="B27" s="36"/>
      <c r="C27" s="36"/>
      <c r="D27" s="36"/>
      <c r="E27" s="36"/>
      <c r="F27" s="36"/>
      <c r="G27" s="75"/>
      <c r="H27" s="77"/>
      <c r="I27" s="65" t="str">
        <f>IF(I26="○",CHOOSE(X26,"（日本旅行）","（ＪＴＢ）","（近畿日本）","(東武ﾄｯﾌﾟﾂｱｰ)","（　　　　　）"),"（　　　　　）")</f>
        <v>（　　　　　）</v>
      </c>
      <c r="J27" s="66"/>
      <c r="K27" s="66"/>
      <c r="L27" s="66"/>
      <c r="M27" s="66"/>
      <c r="N27" s="67"/>
      <c r="O27" s="79"/>
      <c r="P27" s="66"/>
      <c r="Q27" s="77"/>
      <c r="R27" s="77"/>
      <c r="S27" s="73"/>
      <c r="T27" s="33"/>
      <c r="U27" s="26"/>
      <c r="V27" s="1" t="s">
        <v>57</v>
      </c>
      <c r="X27" s="27"/>
      <c r="Y27" s="1" t="s">
        <v>71</v>
      </c>
    </row>
    <row r="28" spans="1:31" ht="15" customHeight="1" x14ac:dyDescent="0.45">
      <c r="A28" s="70" t="str">
        <f>IF(W28=6,0,IF(W28&gt;6,MID(U28,W28-6,1),""))</f>
        <v/>
      </c>
      <c r="B28" s="35" t="str">
        <f>IF($W28&gt;5,MID($U28,$W28-5,1),"")</f>
        <v/>
      </c>
      <c r="C28" s="35" t="str">
        <f>IF($W28&gt;5,MID($U28,$W28-4,1),"")</f>
        <v/>
      </c>
      <c r="D28" s="35" t="str">
        <f>IF($W28&gt;5,MID($U28,$W28-3,1),"")</f>
        <v/>
      </c>
      <c r="E28" s="35" t="str">
        <f>IF($W28&gt;5,MID($U28,$W28-2,1),"")</f>
        <v/>
      </c>
      <c r="F28" s="35" t="str">
        <f>IF($W28&gt;5,MID($U28,$W28-1,1),"")</f>
        <v/>
      </c>
      <c r="G28" s="74" t="str">
        <f>IF($W28&gt;5,MID($U28,$W28,1),"")</f>
        <v/>
      </c>
      <c r="H28" s="76" t="str">
        <f>IF(U29&lt;&gt;"",U29,"")</f>
        <v/>
      </c>
      <c r="I28" s="63" t="str">
        <f>IF(AND(X28&gt;0,X28&lt;5),"○","")</f>
        <v/>
      </c>
      <c r="J28" s="64"/>
      <c r="K28" s="64"/>
      <c r="L28" s="64"/>
      <c r="M28" s="64"/>
      <c r="N28" s="78"/>
      <c r="O28" s="63" t="str">
        <f>IF(X28=5,"○","")</f>
        <v/>
      </c>
      <c r="P28" s="64"/>
      <c r="Q28" s="91" t="str">
        <f>IF(X28=6,"○","")</f>
        <v/>
      </c>
      <c r="R28" s="76" t="str">
        <f>IF(AND(U$1&lt;&gt;"",X29&lt;&gt;""),INT(YEARFRAC(X29,U$1,0)),"")</f>
        <v/>
      </c>
      <c r="S28" s="72" t="str">
        <f>IF(X29&lt;&gt;"",X29,"")</f>
        <v/>
      </c>
      <c r="T28" s="33" t="str">
        <f>IF(U28&lt;&gt;"",IF(AE28="NG","番号確認",""),"")</f>
        <v/>
      </c>
      <c r="U28" s="26"/>
      <c r="V28" s="1" t="s">
        <v>58</v>
      </c>
      <c r="W28" s="21">
        <f>LEN(U28)</f>
        <v>0</v>
      </c>
      <c r="X28" s="27"/>
      <c r="Y28" s="1" t="s">
        <v>72</v>
      </c>
      <c r="AC28" s="31" t="e">
        <f>IF(LEN(U28)=6,MOD(VALUE(LEFT(U28,5)),19),MOD(VALUE(LEFT(U28,6)),19))</f>
        <v>#VALUE!</v>
      </c>
      <c r="AD28" s="31" t="e">
        <f>INT(AC28/10)+MOD(AC28,10)</f>
        <v>#VALUE!</v>
      </c>
      <c r="AE28" s="21" t="e">
        <f>IF(VALUE(RIGHT(U28,1))=AD28,"OK","NG")</f>
        <v>#VALUE!</v>
      </c>
    </row>
    <row r="29" spans="1:31" ht="15" customHeight="1" x14ac:dyDescent="0.45">
      <c r="A29" s="71"/>
      <c r="B29" s="36"/>
      <c r="C29" s="36"/>
      <c r="D29" s="36"/>
      <c r="E29" s="36"/>
      <c r="F29" s="36"/>
      <c r="G29" s="75"/>
      <c r="H29" s="77"/>
      <c r="I29" s="65" t="str">
        <f>IF(I28="○",CHOOSE(X28,"（日本旅行）","（ＪＴＢ）","（近畿日本）","(東武ﾄｯﾌﾟﾂｱｰ)","（　　　　　）"),"（　　　　　）")</f>
        <v>（　　　　　）</v>
      </c>
      <c r="J29" s="66"/>
      <c r="K29" s="66"/>
      <c r="L29" s="66"/>
      <c r="M29" s="66"/>
      <c r="N29" s="67"/>
      <c r="O29" s="79"/>
      <c r="P29" s="66"/>
      <c r="Q29" s="77"/>
      <c r="R29" s="77"/>
      <c r="S29" s="73"/>
      <c r="T29" s="33"/>
      <c r="U29" s="26"/>
      <c r="V29" s="1" t="s">
        <v>59</v>
      </c>
      <c r="X29" s="27"/>
      <c r="Y29" s="1" t="s">
        <v>73</v>
      </c>
    </row>
    <row r="30" spans="1:31" ht="15" customHeight="1" x14ac:dyDescent="0.45">
      <c r="A30" s="70" t="str">
        <f>IF(W30=6,0,IF(W30&gt;6,MID(U30,W30-6,1),""))</f>
        <v/>
      </c>
      <c r="B30" s="35" t="str">
        <f>IF($W30&gt;5,MID($U30,$W30-5,1),"")</f>
        <v/>
      </c>
      <c r="C30" s="35" t="str">
        <f>IF($W30&gt;5,MID($U30,$W30-4,1),"")</f>
        <v/>
      </c>
      <c r="D30" s="35" t="str">
        <f>IF($W30&gt;5,MID($U30,$W30-3,1),"")</f>
        <v/>
      </c>
      <c r="E30" s="35" t="str">
        <f>IF($W30&gt;5,MID($U30,$W30-2,1),"")</f>
        <v/>
      </c>
      <c r="F30" s="35" t="str">
        <f>IF($W30&gt;5,MID($U30,$W30-1,1),"")</f>
        <v/>
      </c>
      <c r="G30" s="74" t="str">
        <f>IF($W30&gt;5,MID($U30,$W30,1),"")</f>
        <v/>
      </c>
      <c r="H30" s="76" t="str">
        <f>IF(U31&lt;&gt;"",U31,"")</f>
        <v/>
      </c>
      <c r="I30" s="63" t="str">
        <f>IF(AND(X30&gt;0,X30&lt;5),"○","")</f>
        <v/>
      </c>
      <c r="J30" s="64"/>
      <c r="K30" s="64"/>
      <c r="L30" s="64"/>
      <c r="M30" s="64"/>
      <c r="N30" s="78"/>
      <c r="O30" s="63" t="str">
        <f>IF(X30=5,"○","")</f>
        <v/>
      </c>
      <c r="P30" s="64"/>
      <c r="Q30" s="91" t="str">
        <f>IF(X30=6,"○","")</f>
        <v/>
      </c>
      <c r="R30" s="76" t="str">
        <f>IF(AND(U$1&lt;&gt;"",X31&lt;&gt;""),INT(YEARFRAC(X31,U$1,0)),"")</f>
        <v/>
      </c>
      <c r="S30" s="72" t="str">
        <f>IF(X31&lt;&gt;"",X31,"")</f>
        <v/>
      </c>
      <c r="T30" s="33" t="str">
        <f>IF(U30&lt;&gt;"",IF(AE30="NG","番号確認",""),"")</f>
        <v/>
      </c>
      <c r="U30" s="26"/>
      <c r="V30" s="1" t="s">
        <v>60</v>
      </c>
      <c r="W30" s="21">
        <f>LEN(U30)</f>
        <v>0</v>
      </c>
      <c r="X30" s="27"/>
      <c r="Y30" s="1" t="s">
        <v>74</v>
      </c>
      <c r="AC30" s="31" t="e">
        <f>IF(LEN(U30)=6,MOD(VALUE(LEFT(U30,5)),19),MOD(VALUE(LEFT(U30,6)),19))</f>
        <v>#VALUE!</v>
      </c>
      <c r="AD30" s="31" t="e">
        <f>INT(AC30/10)+MOD(AC30,10)</f>
        <v>#VALUE!</v>
      </c>
      <c r="AE30" s="21" t="e">
        <f>IF(VALUE(RIGHT(U30,1))=AD30,"OK","NG")</f>
        <v>#VALUE!</v>
      </c>
    </row>
    <row r="31" spans="1:31" ht="15" customHeight="1" x14ac:dyDescent="0.45">
      <c r="A31" s="71"/>
      <c r="B31" s="36"/>
      <c r="C31" s="36"/>
      <c r="D31" s="36"/>
      <c r="E31" s="36"/>
      <c r="F31" s="36"/>
      <c r="G31" s="75"/>
      <c r="H31" s="77"/>
      <c r="I31" s="65" t="str">
        <f>IF(I30="○",CHOOSE(X30,"（日本旅行）","（ＪＴＢ）","（近畿日本）","(東武ﾄｯﾌﾟﾂｱｰ)","（　　　　　）"),"（　　　　　）")</f>
        <v>（　　　　　）</v>
      </c>
      <c r="J31" s="66"/>
      <c r="K31" s="66"/>
      <c r="L31" s="66"/>
      <c r="M31" s="66"/>
      <c r="N31" s="67"/>
      <c r="O31" s="79"/>
      <c r="P31" s="66"/>
      <c r="Q31" s="77"/>
      <c r="R31" s="77"/>
      <c r="S31" s="73"/>
      <c r="T31" s="33"/>
      <c r="U31" s="26"/>
      <c r="V31" s="1" t="s">
        <v>61</v>
      </c>
      <c r="X31" s="27"/>
      <c r="Y31" s="1" t="s">
        <v>75</v>
      </c>
    </row>
    <row r="32" spans="1:31" ht="15" customHeight="1" x14ac:dyDescent="0.45">
      <c r="A32" s="70" t="str">
        <f>IF(W32=6,0,IF(W32&gt;6,MID(U32,W32-6,1),""))</f>
        <v/>
      </c>
      <c r="B32" s="35" t="str">
        <f>IF($W32&gt;5,MID($U32,$W32-5,1),"")</f>
        <v/>
      </c>
      <c r="C32" s="35" t="str">
        <f>IF($W32&gt;5,MID($U32,$W32-4,1),"")</f>
        <v/>
      </c>
      <c r="D32" s="35" t="str">
        <f>IF($W32&gt;5,MID($U32,$W32-3,1),"")</f>
        <v/>
      </c>
      <c r="E32" s="35" t="str">
        <f>IF($W32&gt;5,MID($U32,$W32-2,1),"")</f>
        <v/>
      </c>
      <c r="F32" s="35" t="str">
        <f>IF($W32&gt;5,MID($U32,$W32-1,1),"")</f>
        <v/>
      </c>
      <c r="G32" s="74" t="str">
        <f>IF($W32&gt;5,MID($U32,$W32,1),"")</f>
        <v/>
      </c>
      <c r="H32" s="76" t="str">
        <f>IF(U33&lt;&gt;"",U33,"")</f>
        <v/>
      </c>
      <c r="I32" s="63" t="str">
        <f>IF(AND(X32&gt;0,X32&lt;5),"○","")</f>
        <v/>
      </c>
      <c r="J32" s="64"/>
      <c r="K32" s="64"/>
      <c r="L32" s="64"/>
      <c r="M32" s="64"/>
      <c r="N32" s="78"/>
      <c r="O32" s="63" t="str">
        <f>IF(X32=5,"○","")</f>
        <v/>
      </c>
      <c r="P32" s="64"/>
      <c r="Q32" s="91" t="str">
        <f>IF(X32=6,"○","")</f>
        <v/>
      </c>
      <c r="R32" s="76" t="str">
        <f>IF(AND(U$1&lt;&gt;"",X33&lt;&gt;""),INT(YEARFRAC(X33,U$1,0)),"")</f>
        <v/>
      </c>
      <c r="S32" s="72" t="str">
        <f>IF(X33&lt;&gt;"",X33,"")</f>
        <v/>
      </c>
      <c r="T32" s="33" t="str">
        <f>IF(U32&lt;&gt;"",IF(AE32="NG","番号確認",""),"")</f>
        <v/>
      </c>
      <c r="U32" s="26"/>
      <c r="V32" s="1" t="s">
        <v>62</v>
      </c>
      <c r="W32" s="21">
        <f>LEN(U32)</f>
        <v>0</v>
      </c>
      <c r="X32" s="27"/>
      <c r="Y32" s="1" t="s">
        <v>76</v>
      </c>
      <c r="AC32" s="31" t="e">
        <f>IF(LEN(U32)=6,MOD(VALUE(LEFT(U32,5)),19),MOD(VALUE(LEFT(U32,6)),19))</f>
        <v>#VALUE!</v>
      </c>
      <c r="AD32" s="31" t="e">
        <f>INT(AC32/10)+MOD(AC32,10)</f>
        <v>#VALUE!</v>
      </c>
      <c r="AE32" s="21" t="e">
        <f>IF(VALUE(RIGHT(U32,1))=AD32,"OK","NG")</f>
        <v>#VALUE!</v>
      </c>
    </row>
    <row r="33" spans="1:31" ht="15" customHeight="1" x14ac:dyDescent="0.45">
      <c r="A33" s="71"/>
      <c r="B33" s="36"/>
      <c r="C33" s="36"/>
      <c r="D33" s="36"/>
      <c r="E33" s="36"/>
      <c r="F33" s="36"/>
      <c r="G33" s="75"/>
      <c r="H33" s="77"/>
      <c r="I33" s="65" t="str">
        <f>IF(I32="○",CHOOSE(X32,"（日本旅行）","（ＪＴＢ）","（近畿日本）","(東武ﾄｯﾌﾟﾂｱｰ)","（　　　　　）"),"（　　　　　）")</f>
        <v>（　　　　　）</v>
      </c>
      <c r="J33" s="66"/>
      <c r="K33" s="66"/>
      <c r="L33" s="66"/>
      <c r="M33" s="66"/>
      <c r="N33" s="67"/>
      <c r="O33" s="79"/>
      <c r="P33" s="66"/>
      <c r="Q33" s="77"/>
      <c r="R33" s="77"/>
      <c r="S33" s="73"/>
      <c r="T33" s="33"/>
      <c r="U33" s="26"/>
      <c r="V33" s="1" t="s">
        <v>63</v>
      </c>
      <c r="X33" s="27"/>
      <c r="Y33" s="1" t="s">
        <v>77</v>
      </c>
    </row>
    <row r="34" spans="1:31" ht="15" customHeight="1" x14ac:dyDescent="0.45">
      <c r="A34" s="70" t="str">
        <f>IF(W34=6,0,IF(W34&gt;6,MID(U34,W34-6,1),""))</f>
        <v/>
      </c>
      <c r="B34" s="35" t="str">
        <f>IF($W34&gt;5,MID($U34,$W34-5,1),"")</f>
        <v/>
      </c>
      <c r="C34" s="35" t="str">
        <f>IF($W34&gt;5,MID($U34,$W34-4,1),"")</f>
        <v/>
      </c>
      <c r="D34" s="35" t="str">
        <f>IF($W34&gt;5,MID($U34,$W34-3,1),"")</f>
        <v/>
      </c>
      <c r="E34" s="35" t="str">
        <f>IF($W34&gt;5,MID($U34,$W34-2,1),"")</f>
        <v/>
      </c>
      <c r="F34" s="35" t="str">
        <f>IF($W34&gt;5,MID($U34,$W34-1,1),"")</f>
        <v/>
      </c>
      <c r="G34" s="74" t="str">
        <f>IF($W34&gt;5,MID($U34,$W34,1),"")</f>
        <v/>
      </c>
      <c r="H34" s="76" t="str">
        <f>IF(U35&lt;&gt;"",U35,"")</f>
        <v/>
      </c>
      <c r="I34" s="63" t="str">
        <f>IF(AND(X34&gt;0,X34&lt;5),"○","")</f>
        <v/>
      </c>
      <c r="J34" s="64"/>
      <c r="K34" s="64"/>
      <c r="L34" s="64"/>
      <c r="M34" s="64"/>
      <c r="N34" s="78"/>
      <c r="O34" s="63" t="str">
        <f>IF(X34=5,"○","")</f>
        <v/>
      </c>
      <c r="P34" s="64"/>
      <c r="Q34" s="91" t="str">
        <f>IF(X34=6,"○","")</f>
        <v/>
      </c>
      <c r="R34" s="76" t="str">
        <f>IF(AND(U$1&lt;&gt;"",X35&lt;&gt;""),INT(YEARFRAC(X35,U$1,0)),"")</f>
        <v/>
      </c>
      <c r="S34" s="72" t="str">
        <f>IF(X35&lt;&gt;"",X35,"")</f>
        <v/>
      </c>
      <c r="T34" s="33" t="str">
        <f>IF(U34&lt;&gt;"",IF(AE34="NG","番号確認",""),"")</f>
        <v/>
      </c>
      <c r="U34" s="26"/>
      <c r="V34" s="1" t="s">
        <v>64</v>
      </c>
      <c r="W34" s="21">
        <f>LEN(U34)</f>
        <v>0</v>
      </c>
      <c r="X34" s="27"/>
      <c r="Y34" s="1" t="s">
        <v>78</v>
      </c>
      <c r="AC34" s="31" t="e">
        <f>IF(LEN(U34)=6,MOD(VALUE(LEFT(U34,5)),19),MOD(VALUE(LEFT(U34,6)),19))</f>
        <v>#VALUE!</v>
      </c>
      <c r="AD34" s="31" t="e">
        <f>INT(AC34/10)+MOD(AC34,10)</f>
        <v>#VALUE!</v>
      </c>
      <c r="AE34" s="21" t="e">
        <f>IF(VALUE(RIGHT(U34,1))=AD34,"OK","NG")</f>
        <v>#VALUE!</v>
      </c>
    </row>
    <row r="35" spans="1:31" ht="15" customHeight="1" x14ac:dyDescent="0.45">
      <c r="A35" s="71"/>
      <c r="B35" s="36"/>
      <c r="C35" s="36"/>
      <c r="D35" s="36"/>
      <c r="E35" s="36"/>
      <c r="F35" s="36"/>
      <c r="G35" s="75"/>
      <c r="H35" s="77"/>
      <c r="I35" s="65" t="str">
        <f>IF(I34="○",CHOOSE(X34,"（日本旅行）","（ＪＴＢ）","（近畿日本）","(東武ﾄｯﾌﾟﾂｱｰ)","（　　　　　）"),"（　　　　　）")</f>
        <v>（　　　　　）</v>
      </c>
      <c r="J35" s="66"/>
      <c r="K35" s="66"/>
      <c r="L35" s="66"/>
      <c r="M35" s="66"/>
      <c r="N35" s="67"/>
      <c r="O35" s="79"/>
      <c r="P35" s="66"/>
      <c r="Q35" s="77"/>
      <c r="R35" s="77"/>
      <c r="S35" s="73"/>
      <c r="T35" s="33"/>
      <c r="U35" s="26"/>
      <c r="V35" s="1" t="s">
        <v>65</v>
      </c>
      <c r="X35" s="27"/>
      <c r="Y35" s="1" t="s">
        <v>79</v>
      </c>
    </row>
    <row r="36" spans="1:31" x14ac:dyDescent="0.45">
      <c r="A36" s="63" t="s">
        <v>18</v>
      </c>
      <c r="B36" s="64"/>
      <c r="C36" s="64"/>
      <c r="D36" s="64"/>
      <c r="E36" s="64"/>
      <c r="F36" s="64"/>
      <c r="G36" s="64"/>
      <c r="H36" s="64"/>
      <c r="I36" s="10"/>
      <c r="J36" s="11"/>
      <c r="K36" s="11"/>
      <c r="L36" s="11"/>
      <c r="M36" s="11"/>
      <c r="N36" s="16" t="s">
        <v>19</v>
      </c>
      <c r="O36" s="10"/>
      <c r="P36" s="16" t="s">
        <v>19</v>
      </c>
      <c r="Q36" s="16" t="s">
        <v>19</v>
      </c>
      <c r="R36" s="14"/>
      <c r="S36" s="12"/>
      <c r="T36" s="21" t="s">
        <v>51</v>
      </c>
    </row>
    <row r="37" spans="1:31" ht="16.8" customHeight="1" x14ac:dyDescent="0.45">
      <c r="A37" s="79"/>
      <c r="B37" s="66"/>
      <c r="C37" s="66"/>
      <c r="D37" s="66"/>
      <c r="E37" s="66"/>
      <c r="F37" s="66"/>
      <c r="G37" s="66"/>
      <c r="H37" s="66"/>
      <c r="I37" s="65" t="str">
        <f>IF(I22="○",COUNTIF(I24:I34,"○")+1,"")</f>
        <v/>
      </c>
      <c r="J37" s="66"/>
      <c r="K37" s="66"/>
      <c r="L37" s="66"/>
      <c r="M37" s="66"/>
      <c r="N37" s="67"/>
      <c r="O37" s="65" t="str">
        <f>IF(O22="○",COUNTIF(O24:O34,"○")+1,"")</f>
        <v/>
      </c>
      <c r="P37" s="67"/>
      <c r="Q37" s="24" t="str">
        <f>IF(Q22="○",COUNTIF(Q24:Q34,"○")+1,"")</f>
        <v/>
      </c>
      <c r="R37" s="15"/>
      <c r="S37" s="13"/>
      <c r="T37" s="25" t="s">
        <v>49</v>
      </c>
    </row>
    <row r="38" spans="1:31" x14ac:dyDescent="0.45">
      <c r="T38" s="25" t="s">
        <v>50</v>
      </c>
    </row>
    <row r="39" spans="1:31" ht="15" customHeight="1" x14ac:dyDescent="0.45">
      <c r="B39" s="1" t="s">
        <v>21</v>
      </c>
      <c r="E39" s="17" t="s">
        <v>22</v>
      </c>
      <c r="G39" s="1" t="s">
        <v>46</v>
      </c>
    </row>
    <row r="40" spans="1:31" ht="15" customHeight="1" x14ac:dyDescent="0.45">
      <c r="E40" s="17" t="s">
        <v>23</v>
      </c>
      <c r="G40" s="1" t="s">
        <v>25</v>
      </c>
    </row>
    <row r="41" spans="1:31" ht="15" customHeight="1" x14ac:dyDescent="0.45">
      <c r="G41" s="1" t="s">
        <v>26</v>
      </c>
    </row>
    <row r="42" spans="1:31" x14ac:dyDescent="0.45">
      <c r="F42" s="1" t="s">
        <v>27</v>
      </c>
    </row>
  </sheetData>
  <mergeCells count="119">
    <mergeCell ref="Q26:Q27"/>
    <mergeCell ref="Q28:Q29"/>
    <mergeCell ref="Q30:Q31"/>
    <mergeCell ref="I34:N34"/>
    <mergeCell ref="O34:P35"/>
    <mergeCell ref="R34:R35"/>
    <mergeCell ref="I30:N30"/>
    <mergeCell ref="O30:P31"/>
    <mergeCell ref="R30:R31"/>
    <mergeCell ref="I26:N26"/>
    <mergeCell ref="O26:P27"/>
    <mergeCell ref="R26:R27"/>
    <mergeCell ref="S34:S35"/>
    <mergeCell ref="I35:N35"/>
    <mergeCell ref="A36:H37"/>
    <mergeCell ref="I37:N37"/>
    <mergeCell ref="O37:P37"/>
    <mergeCell ref="Q34:Q35"/>
    <mergeCell ref="S32:S33"/>
    <mergeCell ref="I33:N33"/>
    <mergeCell ref="A34:A35"/>
    <mergeCell ref="B34:B35"/>
    <mergeCell ref="C34:C35"/>
    <mergeCell ref="D34:D35"/>
    <mergeCell ref="E34:E35"/>
    <mergeCell ref="F34:F35"/>
    <mergeCell ref="G34:G35"/>
    <mergeCell ref="H34:H35"/>
    <mergeCell ref="F32:F33"/>
    <mergeCell ref="G32:G33"/>
    <mergeCell ref="H32:H33"/>
    <mergeCell ref="I32:N32"/>
    <mergeCell ref="O32:P33"/>
    <mergeCell ref="R32:R33"/>
    <mergeCell ref="Q32:Q33"/>
    <mergeCell ref="S30:S31"/>
    <mergeCell ref="I31:N31"/>
    <mergeCell ref="A32:A33"/>
    <mergeCell ref="B32:B33"/>
    <mergeCell ref="C32:C33"/>
    <mergeCell ref="D32:D33"/>
    <mergeCell ref="E32:E33"/>
    <mergeCell ref="S28:S29"/>
    <mergeCell ref="I29:N29"/>
    <mergeCell ref="A30:A31"/>
    <mergeCell ref="B30:B31"/>
    <mergeCell ref="C30:C31"/>
    <mergeCell ref="D30:D31"/>
    <mergeCell ref="E30:E31"/>
    <mergeCell ref="F30:F31"/>
    <mergeCell ref="G30:G31"/>
    <mergeCell ref="H30:H31"/>
    <mergeCell ref="F28:F29"/>
    <mergeCell ref="G28:G29"/>
    <mergeCell ref="H28:H29"/>
    <mergeCell ref="I28:N28"/>
    <mergeCell ref="O28:P29"/>
    <mergeCell ref="R28:R29"/>
    <mergeCell ref="S26:S27"/>
    <mergeCell ref="I27:N27"/>
    <mergeCell ref="A28:A29"/>
    <mergeCell ref="B28:B29"/>
    <mergeCell ref="C28:C29"/>
    <mergeCell ref="D28:D29"/>
    <mergeCell ref="E28:E29"/>
    <mergeCell ref="S24:S25"/>
    <mergeCell ref="I25:N25"/>
    <mergeCell ref="A26:A27"/>
    <mergeCell ref="B26:B27"/>
    <mergeCell ref="C26:C27"/>
    <mergeCell ref="D26:D27"/>
    <mergeCell ref="E26:E27"/>
    <mergeCell ref="F26:F27"/>
    <mergeCell ref="G26:G27"/>
    <mergeCell ref="H26:H27"/>
    <mergeCell ref="F24:F25"/>
    <mergeCell ref="G24:G25"/>
    <mergeCell ref="H24:H25"/>
    <mergeCell ref="I24:N24"/>
    <mergeCell ref="O24:P25"/>
    <mergeCell ref="R24:R25"/>
    <mergeCell ref="Q24:Q25"/>
    <mergeCell ref="S22:S23"/>
    <mergeCell ref="I23:N23"/>
    <mergeCell ref="A24:A25"/>
    <mergeCell ref="B24:B25"/>
    <mergeCell ref="C24:C25"/>
    <mergeCell ref="D24:D25"/>
    <mergeCell ref="E24:E25"/>
    <mergeCell ref="I21:N21"/>
    <mergeCell ref="O21:P21"/>
    <mergeCell ref="A22:A23"/>
    <mergeCell ref="B22:B23"/>
    <mergeCell ref="C22:C23"/>
    <mergeCell ref="D22:D23"/>
    <mergeCell ref="E22:E23"/>
    <mergeCell ref="F22:F23"/>
    <mergeCell ref="G22:G23"/>
    <mergeCell ref="H22:H23"/>
    <mergeCell ref="Q22:Q23"/>
    <mergeCell ref="I22:N22"/>
    <mergeCell ref="O22:P23"/>
    <mergeCell ref="R22:R23"/>
    <mergeCell ref="A3:S3"/>
    <mergeCell ref="P5:S5"/>
    <mergeCell ref="K9:N9"/>
    <mergeCell ref="X12:Z12"/>
    <mergeCell ref="A16:S16"/>
    <mergeCell ref="N18:O18"/>
    <mergeCell ref="P18:S18"/>
    <mergeCell ref="A19:G21"/>
    <mergeCell ref="H19:H21"/>
    <mergeCell ref="R19:R21"/>
    <mergeCell ref="S19:S21"/>
    <mergeCell ref="I20:N20"/>
    <mergeCell ref="O20:P20"/>
    <mergeCell ref="I19:Q19"/>
    <mergeCell ref="L10:M10"/>
    <mergeCell ref="O10:S10"/>
  </mergeCells>
  <phoneticPr fontId="2"/>
  <printOptions horizontalCentered="1"/>
  <pageMargins left="0.70866141732283472" right="0.70866141732283472" top="0.94488188976377963" bottom="0.94488188976377963" header="0.31496062992125984" footer="0.31496062992125984"/>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10年勤続</vt:lpstr>
      <vt:lpstr>20年勤続</vt:lpstr>
      <vt:lpstr>永年勤続</vt:lpstr>
      <vt:lpstr>'10年勤続'!Print_Area</vt:lpstr>
      <vt:lpstr>'20年勤続'!Print_Area</vt:lpstr>
      <vt:lpstr>永年勤続!Print_Area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横山 勝浩</dc:creator>
  <cp:lastModifiedBy>t11014</cp:lastModifiedBy>
  <cp:lastPrinted>2020-08-06T01:55:30Z</cp:lastPrinted>
  <dcterms:created xsi:type="dcterms:W3CDTF">2020-08-05T00:34:12Z</dcterms:created>
  <dcterms:modified xsi:type="dcterms:W3CDTF">2020-09-08T05:58:18Z</dcterms:modified>
</cp:coreProperties>
</file>